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1455" windowWidth="9720" windowHeight="6435" tabRatio="489" activeTab="1"/>
  </bookViews>
  <sheets>
    <sheet name="молоко" sheetId="1" r:id="rId1"/>
    <sheet name="заготовка" sheetId="2" r:id="rId2"/>
  </sheets>
  <externalReferences>
    <externalReference r:id="rId5"/>
    <externalReference r:id="rId6"/>
    <externalReference r:id="rId7"/>
    <externalReference r:id="rId8"/>
  </externalReferences>
  <definedNames>
    <definedName name="Р18">#REF!</definedName>
    <definedName name="С5">#REF!</definedName>
  </definedNames>
  <calcPr fullCalcOnLoad="1"/>
</workbook>
</file>

<file path=xl/sharedStrings.xml><?xml version="1.0" encoding="utf-8"?>
<sst xmlns="http://schemas.openxmlformats.org/spreadsheetml/2006/main" count="91" uniqueCount="69">
  <si>
    <t>Гигант</t>
  </si>
  <si>
    <t>Ярыш</t>
  </si>
  <si>
    <t>Ирек</t>
  </si>
  <si>
    <t>По району</t>
  </si>
  <si>
    <t>Наименование хозяйств</t>
  </si>
  <si>
    <t>в/х расх</t>
  </si>
  <si>
    <t>валовый надой</t>
  </si>
  <si>
    <t>сдано всего</t>
  </si>
  <si>
    <t>прочие</t>
  </si>
  <si>
    <t>Удой на 1 корову кг</t>
  </si>
  <si>
    <t>на 1 корову кг</t>
  </si>
  <si>
    <t>Продкорпор</t>
  </si>
  <si>
    <t>Вильданов</t>
  </si>
  <si>
    <t>сдано       ГМЗ</t>
  </si>
  <si>
    <t>погол. Коров</t>
  </si>
  <si>
    <t>разн     1.07. 09</t>
  </si>
  <si>
    <t xml:space="preserve"> </t>
  </si>
  <si>
    <t>Ост. КФХ</t>
  </si>
  <si>
    <t>ООО Продсервис</t>
  </si>
  <si>
    <t>Случка всего за м-ц</t>
  </si>
  <si>
    <t xml:space="preserve">                                                                       </t>
  </si>
  <si>
    <t>от населения</t>
  </si>
  <si>
    <t>ОАО Алабуга СОТЕ</t>
  </si>
  <si>
    <t>,</t>
  </si>
  <si>
    <t>Производство (физ.вес)  кг</t>
  </si>
  <si>
    <t>Реализовано (зач.вес)    цн</t>
  </si>
  <si>
    <t>Товарность молока в переводе на физ.вес</t>
  </si>
  <si>
    <t>разн. пред.   дню</t>
  </si>
  <si>
    <t>приплод всего за        м-ц</t>
  </si>
  <si>
    <t>КФХ Вильданов</t>
  </si>
  <si>
    <t>ООО Р-Агро</t>
  </si>
  <si>
    <t>ПК Камский</t>
  </si>
  <si>
    <t>Сайдашево</t>
  </si>
  <si>
    <t>разн 2017г</t>
  </si>
  <si>
    <t>дата     2018 г</t>
  </si>
  <si>
    <t>разн      1.01. 2018г</t>
  </si>
  <si>
    <t>ООО "АПК" Биклянь</t>
  </si>
  <si>
    <t>факт</t>
  </si>
  <si>
    <t>%</t>
  </si>
  <si>
    <t>Камский</t>
  </si>
  <si>
    <t>ООО Парадиз</t>
  </si>
  <si>
    <t>Продкорпор.</t>
  </si>
  <si>
    <t>Биклянь</t>
  </si>
  <si>
    <t>Сайдашева</t>
  </si>
  <si>
    <t>Камский Бекон</t>
  </si>
  <si>
    <t>А/ф Кама</t>
  </si>
  <si>
    <t>по КФХ</t>
  </si>
  <si>
    <t>Наименование  хозяйства</t>
  </si>
  <si>
    <t>план</t>
  </si>
  <si>
    <t>Скошено  одн.трав + к/смесь  га</t>
  </si>
  <si>
    <t>Скошено  и скормлено мн.трав   га</t>
  </si>
  <si>
    <t>заготовлено,тн</t>
  </si>
  <si>
    <t>Заготовлено  вит./вет.                    корма   тн</t>
  </si>
  <si>
    <t>заготов-   лено кормов ц.к.ед.</t>
  </si>
  <si>
    <t>на 1 усл.      голову ц.к.ед.</t>
  </si>
  <si>
    <t>усл.поголовье</t>
  </si>
  <si>
    <t xml:space="preserve">в том числе  на </t>
  </si>
  <si>
    <t>площадь                                              мн.трав</t>
  </si>
  <si>
    <t xml:space="preserve">всего </t>
  </si>
  <si>
    <t>сена</t>
  </si>
  <si>
    <t>кроме того население</t>
  </si>
  <si>
    <t>сенажа</t>
  </si>
  <si>
    <t>сено</t>
  </si>
  <si>
    <t>з/корм</t>
  </si>
  <si>
    <t>выпас</t>
  </si>
  <si>
    <t>сенаж</t>
  </si>
  <si>
    <t>ООО Р-АГРО</t>
  </si>
  <si>
    <t>силос</t>
  </si>
  <si>
    <t>Оперативная информация по молоку по хозяйствам Тукаевского района на 2.07.2018г.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</si>
</sst>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&quot;р.&quot;"/>
    <numFmt numFmtId="168" formatCode="0.00000"/>
    <numFmt numFmtId="169" formatCode="0.000000"/>
    <numFmt numFmtId="170" formatCode="0.0000000"/>
    <numFmt numFmtId="171" formatCode="0.00000000"/>
    <numFmt numFmtId="172" formatCode="_-* #,##0.000_р_._-;\-* #,##0.000_р_._-;_-* &quot;-&quot;??_р_._-;_-@_-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 textRotation="90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64" fontId="3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51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/>
    </xf>
    <xf numFmtId="0" fontId="6" fillId="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left"/>
    </xf>
    <xf numFmtId="0" fontId="11" fillId="34" borderId="11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/>
    </xf>
    <xf numFmtId="164" fontId="12" fillId="33" borderId="10" xfId="0" applyNumberFormat="1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0" borderId="0" xfId="0" applyBorder="1" applyAlignment="1">
      <alignment/>
    </xf>
    <xf numFmtId="164" fontId="12" fillId="34" borderId="10" xfId="0" applyNumberFormat="1" applyFont="1" applyFill="1" applyBorder="1" applyAlignment="1">
      <alignment horizontal="center"/>
    </xf>
    <xf numFmtId="0" fontId="12" fillId="34" borderId="0" xfId="0" applyFont="1" applyFill="1" applyAlignment="1">
      <alignment/>
    </xf>
    <xf numFmtId="1" fontId="11" fillId="34" borderId="11" xfId="0" applyNumberFormat="1" applyFont="1" applyFill="1" applyBorder="1" applyAlignment="1">
      <alignment horizontal="center" wrapText="1"/>
    </xf>
    <xf numFmtId="1" fontId="12" fillId="34" borderId="10" xfId="0" applyNumberFormat="1" applyFont="1" applyFill="1" applyBorder="1" applyAlignment="1">
      <alignment horizontal="center"/>
    </xf>
    <xf numFmtId="0" fontId="52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2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%201.07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7.11.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1.07.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30.06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Лист5"/>
      <sheetName val="Лист1"/>
    </sheetNames>
    <sheetDataSet>
      <sheetData sheetId="3">
        <row r="8">
          <cell r="H8">
            <v>73</v>
          </cell>
        </row>
        <row r="10">
          <cell r="H10">
            <v>70</v>
          </cell>
        </row>
        <row r="11">
          <cell r="H11">
            <v>67</v>
          </cell>
        </row>
        <row r="12">
          <cell r="H12">
            <v>39</v>
          </cell>
        </row>
        <row r="13">
          <cell r="H13">
            <v>147</v>
          </cell>
        </row>
        <row r="15">
          <cell r="H15">
            <v>42</v>
          </cell>
        </row>
        <row r="16">
          <cell r="H16">
            <v>43</v>
          </cell>
        </row>
        <row r="17">
          <cell r="H17">
            <v>91</v>
          </cell>
        </row>
        <row r="18">
          <cell r="H18">
            <v>26</v>
          </cell>
        </row>
        <row r="23">
          <cell r="H23">
            <v>926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9"/>
    </sheetNames>
    <sheetDataSet>
      <sheetData sheetId="0">
        <row r="9">
          <cell r="H9">
            <v>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олоко"/>
      <sheetName val="первый"/>
      <sheetName val="заготовка"/>
      <sheetName val="Защита растений"/>
      <sheetName val="обработка почв"/>
      <sheetName val="уборка"/>
      <sheetName val="уборка 2"/>
      <sheetName val="уборка 3"/>
    </sheetNames>
    <sheetDataSet>
      <sheetData sheetId="0">
        <row r="8">
          <cell r="B8">
            <v>11000</v>
          </cell>
          <cell r="E8">
            <v>18.333333333333332</v>
          </cell>
          <cell r="H8">
            <v>111</v>
          </cell>
        </row>
        <row r="9">
          <cell r="B9">
            <v>12500</v>
          </cell>
          <cell r="E9">
            <v>18.939393939393938</v>
          </cell>
          <cell r="H9">
            <v>127</v>
          </cell>
        </row>
        <row r="10">
          <cell r="B10">
            <v>3550</v>
          </cell>
          <cell r="E10">
            <v>10.142857142857142</v>
          </cell>
          <cell r="H10">
            <v>36</v>
          </cell>
        </row>
        <row r="11">
          <cell r="B11">
            <v>0</v>
          </cell>
          <cell r="E11" t="e">
            <v>#DIV/0!</v>
          </cell>
          <cell r="H11">
            <v>0</v>
          </cell>
        </row>
        <row r="12">
          <cell r="B12">
            <v>6538</v>
          </cell>
          <cell r="E12">
            <v>18.16111111111111</v>
          </cell>
          <cell r="H12">
            <v>68</v>
          </cell>
        </row>
        <row r="13">
          <cell r="B13">
            <v>15600</v>
          </cell>
          <cell r="E13">
            <v>12.380952380952381</v>
          </cell>
          <cell r="H13">
            <v>155</v>
          </cell>
        </row>
        <row r="14">
          <cell r="B14">
            <v>6200</v>
          </cell>
          <cell r="E14">
            <v>16.31578947368421</v>
          </cell>
          <cell r="H14">
            <v>60</v>
          </cell>
        </row>
        <row r="15">
          <cell r="B15">
            <v>5761</v>
          </cell>
          <cell r="E15">
            <v>16.002777777777776</v>
          </cell>
          <cell r="H15">
            <v>56</v>
          </cell>
        </row>
        <row r="16">
          <cell r="B16">
            <v>13500</v>
          </cell>
          <cell r="E16">
            <v>20.76923076923077</v>
          </cell>
          <cell r="H16">
            <v>139</v>
          </cell>
        </row>
        <row r="17">
          <cell r="B17">
            <v>4109</v>
          </cell>
          <cell r="E17">
            <v>24.17058823529412</v>
          </cell>
          <cell r="H17">
            <v>42</v>
          </cell>
        </row>
        <row r="18">
          <cell r="E18" t="e">
            <v>#DIV/0!</v>
          </cell>
          <cell r="H18">
            <v>0</v>
          </cell>
        </row>
        <row r="19">
          <cell r="B19">
            <v>5142</v>
          </cell>
          <cell r="E19">
            <v>12</v>
          </cell>
          <cell r="H19">
            <v>52</v>
          </cell>
        </row>
        <row r="21">
          <cell r="B21">
            <v>83900</v>
          </cell>
          <cell r="E21">
            <v>15.394495412844037</v>
          </cell>
          <cell r="H21">
            <v>1004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олоко"/>
      <sheetName val="первый лист"/>
      <sheetName val="заготовка"/>
      <sheetName val="защита растений"/>
      <sheetName val="обработка почв"/>
      <sheetName val="уборка"/>
      <sheetName val="уборка2"/>
      <sheetName val="уборка3"/>
    </sheetNames>
    <sheetDataSet>
      <sheetData sheetId="0">
        <row r="8">
          <cell r="B8">
            <v>12440</v>
          </cell>
        </row>
        <row r="9">
          <cell r="B9">
            <v>12650</v>
          </cell>
        </row>
        <row r="10">
          <cell r="B10">
            <v>2000</v>
          </cell>
        </row>
        <row r="12">
          <cell r="B12">
            <v>5660</v>
          </cell>
        </row>
        <row r="13">
          <cell r="B13">
            <v>15600</v>
          </cell>
        </row>
        <row r="14">
          <cell r="B14">
            <v>5300</v>
          </cell>
        </row>
        <row r="15">
          <cell r="B15">
            <v>5963</v>
          </cell>
        </row>
        <row r="16">
          <cell r="B16">
            <v>14000</v>
          </cell>
        </row>
        <row r="17">
          <cell r="B17">
            <v>4243</v>
          </cell>
        </row>
        <row r="19">
          <cell r="B19">
            <v>6871</v>
          </cell>
        </row>
        <row r="21">
          <cell r="B21">
            <v>84727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33"/>
  <sheetViews>
    <sheetView zoomScale="91" zoomScaleNormal="91" zoomScalePageLayoutView="0" workbookViewId="0" topLeftCell="A1">
      <selection activeCell="AB28" sqref="AB28"/>
    </sheetView>
  </sheetViews>
  <sheetFormatPr defaultColWidth="9.00390625" defaultRowHeight="12.75"/>
  <cols>
    <col min="1" max="1" width="25.625" style="1" customWidth="1"/>
    <col min="2" max="2" width="18.375" style="4" customWidth="1"/>
    <col min="3" max="3" width="17.375" style="17" customWidth="1"/>
    <col min="4" max="4" width="6.625" style="17" hidden="1" customWidth="1"/>
    <col min="5" max="5" width="12.375" style="17" customWidth="1"/>
    <col min="6" max="6" width="13.375" style="17" customWidth="1"/>
    <col min="7" max="7" width="6.375" style="17" hidden="1" customWidth="1"/>
    <col min="8" max="8" width="6.125" style="17" hidden="1" customWidth="1"/>
    <col min="9" max="9" width="5.875" style="17" hidden="1" customWidth="1"/>
    <col min="10" max="10" width="6.00390625" style="17" hidden="1" customWidth="1"/>
    <col min="11" max="11" width="4.00390625" style="17" hidden="1" customWidth="1"/>
    <col min="12" max="12" width="4.875" style="17" hidden="1" customWidth="1"/>
    <col min="13" max="13" width="4.875" style="4" hidden="1" customWidth="1"/>
    <col min="14" max="14" width="3.125" style="4" hidden="1" customWidth="1"/>
    <col min="15" max="15" width="5.625" style="4" hidden="1" customWidth="1"/>
    <col min="16" max="16" width="4.875" style="4" hidden="1" customWidth="1"/>
    <col min="17" max="17" width="0.12890625" style="4" hidden="1" customWidth="1"/>
    <col min="18" max="18" width="5.25390625" style="4" hidden="1" customWidth="1"/>
    <col min="19" max="19" width="13.125" style="4" customWidth="1"/>
    <col min="20" max="20" width="12.625" style="4" customWidth="1"/>
    <col min="21" max="21" width="8.75390625" style="4" hidden="1" customWidth="1"/>
    <col min="22" max="22" width="9.125" style="4" hidden="1" customWidth="1"/>
    <col min="23" max="23" width="9.125" style="1" customWidth="1"/>
    <col min="24" max="24" width="0.12890625" style="1" customWidth="1"/>
    <col min="25" max="26" width="9.125" style="1" hidden="1" customWidth="1"/>
    <col min="27" max="16384" width="9.125" style="1" customWidth="1"/>
  </cols>
  <sheetData>
    <row r="1" ht="0.75" customHeight="1">
      <c r="A1" s="5" t="s">
        <v>16</v>
      </c>
    </row>
    <row r="3" spans="1:22" ht="15">
      <c r="A3" s="73" t="s">
        <v>68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ht="14.25">
      <c r="A4" s="1" t="s">
        <v>23</v>
      </c>
    </row>
    <row r="5" spans="1:22" ht="14.25" customHeight="1">
      <c r="A5" s="74" t="s">
        <v>4</v>
      </c>
      <c r="B5" s="75" t="s">
        <v>24</v>
      </c>
      <c r="C5" s="76"/>
      <c r="D5" s="77"/>
      <c r="E5" s="81" t="s">
        <v>9</v>
      </c>
      <c r="F5" s="81"/>
      <c r="G5" s="81"/>
      <c r="H5" s="82" t="s">
        <v>25</v>
      </c>
      <c r="I5" s="83"/>
      <c r="J5" s="83"/>
      <c r="K5" s="83"/>
      <c r="L5" s="83"/>
      <c r="M5" s="83"/>
      <c r="N5" s="83"/>
      <c r="O5" s="83"/>
      <c r="P5" s="84"/>
      <c r="Q5" s="13"/>
      <c r="R5" s="85" t="s">
        <v>14</v>
      </c>
      <c r="S5" s="75" t="s">
        <v>26</v>
      </c>
      <c r="T5" s="77"/>
      <c r="U5" s="74" t="s">
        <v>19</v>
      </c>
      <c r="V5" s="86" t="s">
        <v>28</v>
      </c>
    </row>
    <row r="6" spans="1:22" ht="38.25" customHeight="1">
      <c r="A6" s="74"/>
      <c r="B6" s="78"/>
      <c r="C6" s="79"/>
      <c r="D6" s="80"/>
      <c r="E6" s="81"/>
      <c r="F6" s="81"/>
      <c r="G6" s="81"/>
      <c r="H6" s="87" t="s">
        <v>7</v>
      </c>
      <c r="I6" s="87" t="s">
        <v>13</v>
      </c>
      <c r="J6" s="90" t="s">
        <v>33</v>
      </c>
      <c r="K6" s="18"/>
      <c r="L6" s="87" t="s">
        <v>8</v>
      </c>
      <c r="M6" s="87" t="s">
        <v>22</v>
      </c>
      <c r="N6" s="91" t="s">
        <v>18</v>
      </c>
      <c r="O6" s="88" t="s">
        <v>21</v>
      </c>
      <c r="P6" s="88" t="s">
        <v>10</v>
      </c>
      <c r="Q6" s="89" t="s">
        <v>5</v>
      </c>
      <c r="R6" s="85"/>
      <c r="S6" s="78"/>
      <c r="T6" s="80"/>
      <c r="U6" s="74"/>
      <c r="V6" s="86"/>
    </row>
    <row r="7" spans="1:22" s="2" customFormat="1" ht="71.25" customHeight="1">
      <c r="A7" s="74"/>
      <c r="B7" s="43" t="s">
        <v>6</v>
      </c>
      <c r="C7" s="42" t="s">
        <v>33</v>
      </c>
      <c r="D7" s="42" t="s">
        <v>27</v>
      </c>
      <c r="E7" s="38" t="s">
        <v>34</v>
      </c>
      <c r="F7" s="42" t="s">
        <v>33</v>
      </c>
      <c r="G7" s="39" t="s">
        <v>35</v>
      </c>
      <c r="H7" s="87"/>
      <c r="I7" s="87"/>
      <c r="J7" s="90"/>
      <c r="K7" s="19" t="s">
        <v>15</v>
      </c>
      <c r="L7" s="87"/>
      <c r="M7" s="87"/>
      <c r="N7" s="92"/>
      <c r="O7" s="88"/>
      <c r="P7" s="88"/>
      <c r="Q7" s="89"/>
      <c r="R7" s="80"/>
      <c r="S7" s="12">
        <v>2018</v>
      </c>
      <c r="T7" s="12">
        <v>2017</v>
      </c>
      <c r="U7" s="74"/>
      <c r="V7" s="86"/>
    </row>
    <row r="8" spans="1:26" s="24" customFormat="1" ht="14.25" customHeight="1">
      <c r="A8" s="71" t="s">
        <v>30</v>
      </c>
      <c r="B8" s="20">
        <v>12440</v>
      </c>
      <c r="C8" s="20">
        <f>B8-'[3]молоко'!$B8</f>
        <v>1440</v>
      </c>
      <c r="D8" s="20">
        <f>B8-'[4]молоко'!$B8</f>
        <v>0</v>
      </c>
      <c r="E8" s="21">
        <f aca="true" t="shared" si="0" ref="E8:E21">B8/R8</f>
        <v>20.733333333333334</v>
      </c>
      <c r="F8" s="21">
        <f>E8-'[3]молоко'!$E8</f>
        <v>2.400000000000002</v>
      </c>
      <c r="G8" s="21">
        <v>0</v>
      </c>
      <c r="H8" s="20">
        <f>L8+M8</f>
        <v>120</v>
      </c>
      <c r="I8" s="20"/>
      <c r="J8" s="20">
        <f>H8-'[3]молоко'!$H8</f>
        <v>9</v>
      </c>
      <c r="K8" s="20">
        <f>H8-'[1]Лист1'!$H8</f>
        <v>47</v>
      </c>
      <c r="L8" s="20"/>
      <c r="M8" s="20">
        <v>120</v>
      </c>
      <c r="N8" s="20"/>
      <c r="O8" s="20"/>
      <c r="P8" s="21">
        <f aca="true" t="shared" si="1" ref="P8:P18">(I8+L8+M8+N8)/R8*100</f>
        <v>20</v>
      </c>
      <c r="Q8" s="20">
        <v>8</v>
      </c>
      <c r="R8" s="20">
        <v>600</v>
      </c>
      <c r="S8" s="22">
        <f>(I8+L8+M8+N8)/B8/3.6*3.4*10000</f>
        <v>91.10396570203645</v>
      </c>
      <c r="T8" s="22">
        <v>97</v>
      </c>
      <c r="U8" s="20">
        <v>3</v>
      </c>
      <c r="V8" s="20">
        <v>3</v>
      </c>
      <c r="W8" s="23"/>
      <c r="X8" s="23"/>
      <c r="Y8" s="23"/>
      <c r="Z8" s="23"/>
    </row>
    <row r="9" spans="1:26" s="24" customFormat="1" ht="14.25" customHeight="1">
      <c r="A9" s="35" t="s">
        <v>0</v>
      </c>
      <c r="B9" s="20">
        <v>12650</v>
      </c>
      <c r="C9" s="20">
        <f>B9-'[3]молоко'!$B9</f>
        <v>150</v>
      </c>
      <c r="D9" s="20">
        <f>B9-'[4]молоко'!$B9</f>
        <v>0</v>
      </c>
      <c r="E9" s="21">
        <f t="shared" si="0"/>
        <v>19.166666666666668</v>
      </c>
      <c r="F9" s="21">
        <f>E9-'[3]молоко'!$E9</f>
        <v>0.22727272727273018</v>
      </c>
      <c r="G9" s="21">
        <v>0</v>
      </c>
      <c r="H9" s="20">
        <f>L9+M9</f>
        <v>118</v>
      </c>
      <c r="I9" s="20"/>
      <c r="J9" s="20">
        <f>H9-'[3]молоко'!$H9</f>
        <v>-9</v>
      </c>
      <c r="K9" s="20">
        <f>I9-'[2]Лист1'!$H9</f>
        <v>-94</v>
      </c>
      <c r="L9" s="20"/>
      <c r="M9" s="20">
        <v>118</v>
      </c>
      <c r="N9" s="20"/>
      <c r="O9" s="20"/>
      <c r="P9" s="21">
        <f t="shared" si="1"/>
        <v>17.87878787878788</v>
      </c>
      <c r="Q9" s="20">
        <v>5</v>
      </c>
      <c r="R9" s="20">
        <v>660</v>
      </c>
      <c r="S9" s="22">
        <f>(I9+L9+M9+N9)/B9/3.4*3.4*10000</f>
        <v>93.28063241106719</v>
      </c>
      <c r="T9" s="22">
        <v>96</v>
      </c>
      <c r="U9" s="20">
        <v>3</v>
      </c>
      <c r="V9" s="20">
        <v>1</v>
      </c>
      <c r="W9" s="23"/>
      <c r="X9" s="23"/>
      <c r="Y9" s="23"/>
      <c r="Z9" s="23"/>
    </row>
    <row r="10" spans="1:26" s="24" customFormat="1" ht="12" customHeight="1">
      <c r="A10" s="35" t="s">
        <v>31</v>
      </c>
      <c r="B10" s="20">
        <v>2000</v>
      </c>
      <c r="C10" s="20">
        <f>B10-'[3]молоко'!$B10</f>
        <v>-1550</v>
      </c>
      <c r="D10" s="20">
        <f>B10-'[4]молоко'!$B10</f>
        <v>0</v>
      </c>
      <c r="E10" s="21">
        <f t="shared" si="0"/>
        <v>13.333333333333334</v>
      </c>
      <c r="F10" s="21">
        <f>E10-'[3]молоко'!$E10</f>
        <v>3.1904761904761916</v>
      </c>
      <c r="G10" s="21">
        <v>0</v>
      </c>
      <c r="H10" s="20">
        <f aca="true" t="shared" si="2" ref="H10:H16">L10+M10</f>
        <v>18</v>
      </c>
      <c r="I10" s="20"/>
      <c r="J10" s="20">
        <f>H10-'[3]молоко'!$H10</f>
        <v>-18</v>
      </c>
      <c r="K10" s="20">
        <f>H10-'[1]Лист1'!$H10</f>
        <v>-52</v>
      </c>
      <c r="L10" s="20"/>
      <c r="M10" s="22">
        <v>18</v>
      </c>
      <c r="N10" s="20"/>
      <c r="O10" s="20"/>
      <c r="P10" s="21">
        <f t="shared" si="1"/>
        <v>12</v>
      </c>
      <c r="Q10" s="20">
        <v>4</v>
      </c>
      <c r="R10" s="20">
        <v>150</v>
      </c>
      <c r="S10" s="22">
        <f>(I10+L10+M10+N10)/B10/3.4*3.4*10000</f>
        <v>90</v>
      </c>
      <c r="T10" s="22">
        <v>84</v>
      </c>
      <c r="U10" s="20"/>
      <c r="V10" s="20"/>
      <c r="W10" s="23"/>
      <c r="X10" s="23"/>
      <c r="Y10" s="23"/>
      <c r="Z10" s="23"/>
    </row>
    <row r="11" spans="1:26" s="24" customFormat="1" ht="14.25" customHeight="1" hidden="1">
      <c r="A11" s="35"/>
      <c r="B11" s="20"/>
      <c r="C11" s="20">
        <f>B11-'[3]молоко'!$B11</f>
        <v>0</v>
      </c>
      <c r="D11" s="20">
        <f>B11-'[4]молоко'!$B11</f>
        <v>0</v>
      </c>
      <c r="E11" s="21"/>
      <c r="F11" s="21" t="e">
        <f>E11-'[3]молоко'!$E11</f>
        <v>#DIV/0!</v>
      </c>
      <c r="G11" s="21"/>
      <c r="H11" s="20">
        <f t="shared" si="2"/>
        <v>0</v>
      </c>
      <c r="I11" s="20"/>
      <c r="J11" s="20">
        <f>H11-'[3]молоко'!$H11</f>
        <v>0</v>
      </c>
      <c r="K11" s="20">
        <f>H11-'[1]Лист1'!$H11</f>
        <v>-67</v>
      </c>
      <c r="L11" s="20"/>
      <c r="M11" s="20"/>
      <c r="N11" s="20"/>
      <c r="O11" s="20"/>
      <c r="P11" s="21"/>
      <c r="Q11" s="20">
        <v>2</v>
      </c>
      <c r="R11" s="20">
        <v>0</v>
      </c>
      <c r="S11" s="22"/>
      <c r="T11" s="22"/>
      <c r="U11" s="20"/>
      <c r="V11" s="20"/>
      <c r="W11" s="23"/>
      <c r="X11" s="23"/>
      <c r="Y11" s="23"/>
      <c r="Z11" s="23"/>
    </row>
    <row r="12" spans="1:26" s="24" customFormat="1" ht="15.75" customHeight="1">
      <c r="A12" s="35" t="s">
        <v>12</v>
      </c>
      <c r="B12" s="20">
        <v>5711</v>
      </c>
      <c r="C12" s="20">
        <f>B12-'[3]молоко'!$B12</f>
        <v>-827</v>
      </c>
      <c r="D12" s="20">
        <f>B12-'[4]молоко'!$B12</f>
        <v>51</v>
      </c>
      <c r="E12" s="21">
        <f t="shared" si="0"/>
        <v>15.863888888888889</v>
      </c>
      <c r="F12" s="21">
        <f>E12-'[3]молоко'!$E12</f>
        <v>-2.2972222222222225</v>
      </c>
      <c r="G12" s="21">
        <v>0</v>
      </c>
      <c r="H12" s="20">
        <f t="shared" si="2"/>
        <v>52</v>
      </c>
      <c r="I12" s="20"/>
      <c r="J12" s="20">
        <f>H12-'[3]молоко'!$H12</f>
        <v>-16</v>
      </c>
      <c r="K12" s="20">
        <f>H12-'[1]Лист1'!$H12</f>
        <v>13</v>
      </c>
      <c r="L12" s="20"/>
      <c r="M12" s="20">
        <v>52</v>
      </c>
      <c r="N12" s="20"/>
      <c r="O12" s="20"/>
      <c r="P12" s="21">
        <f t="shared" si="1"/>
        <v>14.444444444444443</v>
      </c>
      <c r="Q12" s="20">
        <v>3</v>
      </c>
      <c r="R12" s="20">
        <v>360</v>
      </c>
      <c r="S12" s="22">
        <f>(I12+L12+M12+N12)/B12/3.4*3.4*10000</f>
        <v>91.0523551041849</v>
      </c>
      <c r="T12" s="22">
        <v>99</v>
      </c>
      <c r="U12" s="20">
        <v>5</v>
      </c>
      <c r="V12" s="20">
        <v>10</v>
      </c>
      <c r="W12" s="23"/>
      <c r="X12" s="23"/>
      <c r="Y12" s="23"/>
      <c r="Z12" s="23"/>
    </row>
    <row r="13" spans="1:26" s="24" customFormat="1" ht="14.25" customHeight="1">
      <c r="A13" s="35" t="s">
        <v>11</v>
      </c>
      <c r="B13" s="20">
        <v>15600</v>
      </c>
      <c r="C13" s="20">
        <f>B13-'[3]молоко'!$B13</f>
        <v>0</v>
      </c>
      <c r="D13" s="20">
        <f>B13-'[4]молоко'!$B13</f>
        <v>0</v>
      </c>
      <c r="E13" s="21">
        <f t="shared" si="0"/>
        <v>12.380952380952381</v>
      </c>
      <c r="F13" s="21">
        <f>E13-'[3]молоко'!$E13</f>
        <v>0</v>
      </c>
      <c r="G13" s="21">
        <v>0</v>
      </c>
      <c r="H13" s="20">
        <f t="shared" si="2"/>
        <v>153</v>
      </c>
      <c r="I13" s="20"/>
      <c r="J13" s="20">
        <f>H13-'[3]молоко'!$H13</f>
        <v>-2</v>
      </c>
      <c r="K13" s="20">
        <f>H13-'[1]Лист1'!$H13</f>
        <v>6</v>
      </c>
      <c r="L13" s="20"/>
      <c r="M13" s="20">
        <v>153</v>
      </c>
      <c r="N13" s="20"/>
      <c r="O13" s="20"/>
      <c r="P13" s="21">
        <f t="shared" si="1"/>
        <v>12.142857142857142</v>
      </c>
      <c r="Q13" s="20">
        <v>6</v>
      </c>
      <c r="R13" s="20">
        <v>1260</v>
      </c>
      <c r="S13" s="22">
        <f aca="true" t="shared" si="3" ref="S13:S18">(I13+L13+M13+N13)/B13/3.6*3.4*10000</f>
        <v>92.62820512820511</v>
      </c>
      <c r="T13" s="22">
        <v>96</v>
      </c>
      <c r="U13" s="20">
        <v>2</v>
      </c>
      <c r="V13" s="20">
        <v>3</v>
      </c>
      <c r="W13" s="23"/>
      <c r="X13" s="23"/>
      <c r="Y13" s="23"/>
      <c r="Z13" s="23"/>
    </row>
    <row r="14" spans="1:26" s="24" customFormat="1" ht="14.25" customHeight="1">
      <c r="A14" s="35" t="s">
        <v>36</v>
      </c>
      <c r="B14" s="20">
        <v>5300</v>
      </c>
      <c r="C14" s="20">
        <f>B14-'[3]молоко'!$B14</f>
        <v>-900</v>
      </c>
      <c r="D14" s="20">
        <f>B14-'[4]молоко'!$B14</f>
        <v>0</v>
      </c>
      <c r="E14" s="21">
        <f t="shared" si="0"/>
        <v>13.947368421052632</v>
      </c>
      <c r="F14" s="21">
        <f>E14-'[3]молоко'!$E14</f>
        <v>-2.368421052631577</v>
      </c>
      <c r="G14" s="21">
        <v>0</v>
      </c>
      <c r="H14" s="20">
        <f t="shared" si="2"/>
        <v>51</v>
      </c>
      <c r="I14" s="20"/>
      <c r="J14" s="20">
        <f>H14-'[3]молоко'!$H14</f>
        <v>-9</v>
      </c>
      <c r="K14" s="20">
        <f>H14-'[1]Лист1'!$H15</f>
        <v>9</v>
      </c>
      <c r="L14" s="20"/>
      <c r="M14" s="20">
        <v>51</v>
      </c>
      <c r="N14" s="20"/>
      <c r="O14" s="20"/>
      <c r="P14" s="21">
        <f t="shared" si="1"/>
        <v>13.421052631578947</v>
      </c>
      <c r="Q14" s="20">
        <v>5</v>
      </c>
      <c r="R14" s="20">
        <v>380</v>
      </c>
      <c r="S14" s="22">
        <f t="shared" si="3"/>
        <v>90.88050314465409</v>
      </c>
      <c r="T14" s="22">
        <v>87</v>
      </c>
      <c r="U14" s="20">
        <v>3</v>
      </c>
      <c r="V14" s="20">
        <v>2</v>
      </c>
      <c r="W14" s="23"/>
      <c r="X14" s="23"/>
      <c r="Y14" s="23"/>
      <c r="Z14" s="23"/>
    </row>
    <row r="15" spans="1:26" s="24" customFormat="1" ht="14.25" customHeight="1">
      <c r="A15" s="35" t="s">
        <v>1</v>
      </c>
      <c r="B15" s="20">
        <v>5965</v>
      </c>
      <c r="C15" s="20">
        <f>B15-'[3]молоко'!$B15</f>
        <v>204</v>
      </c>
      <c r="D15" s="20">
        <f>B15-'[4]молоко'!$B15</f>
        <v>2</v>
      </c>
      <c r="E15" s="21">
        <f t="shared" si="0"/>
        <v>16.569444444444443</v>
      </c>
      <c r="F15" s="21">
        <f>E15-'[3]молоко'!$E15</f>
        <v>0.5666666666666664</v>
      </c>
      <c r="G15" s="27">
        <v>0</v>
      </c>
      <c r="H15" s="20">
        <f t="shared" si="2"/>
        <v>59</v>
      </c>
      <c r="I15" s="20"/>
      <c r="J15" s="20">
        <f>H15-'[3]молоко'!$H15</f>
        <v>3</v>
      </c>
      <c r="K15" s="20">
        <f>H15-'[1]Лист1'!$H16</f>
        <v>16</v>
      </c>
      <c r="L15" s="20"/>
      <c r="M15" s="20">
        <v>59</v>
      </c>
      <c r="N15" s="20"/>
      <c r="O15" s="20"/>
      <c r="P15" s="21">
        <f t="shared" si="1"/>
        <v>16.38888888888889</v>
      </c>
      <c r="Q15" s="20">
        <v>3</v>
      </c>
      <c r="R15" s="20">
        <v>360</v>
      </c>
      <c r="S15" s="22">
        <f t="shared" si="3"/>
        <v>93.41529291235913</v>
      </c>
      <c r="T15" s="22">
        <v>87</v>
      </c>
      <c r="U15" s="20"/>
      <c r="V15" s="20"/>
      <c r="W15" s="23"/>
      <c r="X15" s="23"/>
      <c r="Y15" s="23"/>
      <c r="Z15" s="23"/>
    </row>
    <row r="16" spans="1:26" s="24" customFormat="1" ht="14.25" customHeight="1">
      <c r="A16" s="35" t="s">
        <v>32</v>
      </c>
      <c r="B16" s="20">
        <v>14000</v>
      </c>
      <c r="C16" s="20">
        <f>B16-'[3]молоко'!$B16</f>
        <v>500</v>
      </c>
      <c r="D16" s="20">
        <f>B16-'[4]молоко'!$B16</f>
        <v>0</v>
      </c>
      <c r="E16" s="21">
        <f t="shared" si="0"/>
        <v>20.895522388059703</v>
      </c>
      <c r="F16" s="21">
        <f>E16-'[3]молоко'!$E16</f>
        <v>0.12629161882893314</v>
      </c>
      <c r="G16" s="21">
        <v>0</v>
      </c>
      <c r="H16" s="20">
        <f t="shared" si="2"/>
        <v>133</v>
      </c>
      <c r="I16" s="20"/>
      <c r="J16" s="20">
        <f>H16-'[3]молоко'!$H16</f>
        <v>-6</v>
      </c>
      <c r="K16" s="20">
        <f>H16-'[1]Лист1'!$H17</f>
        <v>42</v>
      </c>
      <c r="L16" s="20"/>
      <c r="M16" s="20">
        <v>133</v>
      </c>
      <c r="N16" s="20"/>
      <c r="O16" s="20"/>
      <c r="P16" s="21">
        <f t="shared" si="1"/>
        <v>19.850746268656717</v>
      </c>
      <c r="Q16" s="20">
        <v>5</v>
      </c>
      <c r="R16" s="20">
        <v>670</v>
      </c>
      <c r="S16" s="22">
        <f>(I16+L16+M16+N16)/B16/3.6*3.4*10000</f>
        <v>89.72222222222221</v>
      </c>
      <c r="T16" s="22">
        <v>90</v>
      </c>
      <c r="U16" s="20"/>
      <c r="V16" s="20"/>
      <c r="W16" s="23"/>
      <c r="X16" s="23"/>
      <c r="Y16" s="23"/>
      <c r="Z16" s="23"/>
    </row>
    <row r="17" spans="1:26" s="24" customFormat="1" ht="12.75" customHeight="1">
      <c r="A17" s="35" t="s">
        <v>2</v>
      </c>
      <c r="B17" s="20">
        <v>4145</v>
      </c>
      <c r="C17" s="20">
        <f>B17-'[3]молоко'!$B17</f>
        <v>36</v>
      </c>
      <c r="D17" s="20">
        <f>B17-'[4]молоко'!$B17</f>
        <v>-98</v>
      </c>
      <c r="E17" s="21">
        <f t="shared" si="0"/>
        <v>24.38235294117647</v>
      </c>
      <c r="F17" s="21">
        <f>E17-'[3]молоко'!$E17</f>
        <v>0.2117647058823522</v>
      </c>
      <c r="G17" s="21">
        <v>0</v>
      </c>
      <c r="H17" s="20">
        <f>L17+M17+I17</f>
        <v>38</v>
      </c>
      <c r="I17" s="20">
        <v>38</v>
      </c>
      <c r="J17" s="20">
        <f>H17-'[3]молоко'!$H17</f>
        <v>-4</v>
      </c>
      <c r="K17" s="20">
        <f>H17-'[1]Лист1'!$H18</f>
        <v>12</v>
      </c>
      <c r="L17" s="20"/>
      <c r="M17" s="20"/>
      <c r="N17" s="20"/>
      <c r="O17" s="20"/>
      <c r="P17" s="21">
        <f t="shared" si="1"/>
        <v>22.35294117647059</v>
      </c>
      <c r="Q17" s="20">
        <v>1</v>
      </c>
      <c r="R17" s="20">
        <v>170</v>
      </c>
      <c r="S17" s="22">
        <f>(I17+L17+M17+N17)/B17/3.4*3.4*10000</f>
        <v>91.6767189384801</v>
      </c>
      <c r="T17" s="22">
        <v>97</v>
      </c>
      <c r="U17" s="20"/>
      <c r="V17" s="20"/>
      <c r="W17" s="23"/>
      <c r="X17" s="23"/>
      <c r="Y17" s="23"/>
      <c r="Z17" s="23"/>
    </row>
    <row r="18" spans="1:26" s="24" customFormat="1" ht="15.75" customHeight="1" hidden="1">
      <c r="A18" s="25"/>
      <c r="B18" s="20"/>
      <c r="C18" s="20">
        <f>B18-'[3]молоко'!$B18</f>
        <v>0</v>
      </c>
      <c r="D18" s="20">
        <f>B18-'[4]молоко'!$B18</f>
        <v>0</v>
      </c>
      <c r="E18" s="21" t="e">
        <f t="shared" si="0"/>
        <v>#DIV/0!</v>
      </c>
      <c r="F18" s="21" t="e">
        <f>E18-'[3]молоко'!$E18</f>
        <v>#DIV/0!</v>
      </c>
      <c r="G18" s="21">
        <v>0</v>
      </c>
      <c r="H18" s="20">
        <f>L18+M18+I18</f>
        <v>0</v>
      </c>
      <c r="I18" s="20"/>
      <c r="J18" s="20">
        <f>H18-'[3]молоко'!$H18</f>
        <v>0</v>
      </c>
      <c r="K18" s="20"/>
      <c r="L18" s="20"/>
      <c r="M18" s="20"/>
      <c r="N18" s="20"/>
      <c r="O18" s="20"/>
      <c r="P18" s="21" t="e">
        <f t="shared" si="1"/>
        <v>#DIV/0!</v>
      </c>
      <c r="Q18" s="20"/>
      <c r="R18" s="20"/>
      <c r="S18" s="22" t="e">
        <f t="shared" si="3"/>
        <v>#DIV/0!</v>
      </c>
      <c r="T18" s="22"/>
      <c r="U18" s="20"/>
      <c r="V18" s="20"/>
      <c r="W18" s="23"/>
      <c r="X18" s="23"/>
      <c r="Y18" s="23"/>
      <c r="Z18" s="23"/>
    </row>
    <row r="19" spans="1:26" s="24" customFormat="1" ht="21.75" customHeight="1" hidden="1">
      <c r="A19" s="25" t="s">
        <v>17</v>
      </c>
      <c r="B19" s="20">
        <v>6889</v>
      </c>
      <c r="C19" s="20">
        <f>B19-'[3]молоко'!$B19</f>
        <v>1747</v>
      </c>
      <c r="D19" s="20">
        <f>B19-'[4]молоко'!$B19</f>
        <v>18</v>
      </c>
      <c r="E19" s="21">
        <f t="shared" si="0"/>
        <v>15.656818181818181</v>
      </c>
      <c r="F19" s="21">
        <f>E19-'[3]молоко'!$E19</f>
        <v>3.6568181818181813</v>
      </c>
      <c r="G19" s="21">
        <v>0</v>
      </c>
      <c r="H19" s="20">
        <f>L19+M19+I19</f>
        <v>79</v>
      </c>
      <c r="I19" s="20">
        <v>79</v>
      </c>
      <c r="J19" s="20">
        <f>H19-'[3]молоко'!$H19</f>
        <v>27</v>
      </c>
      <c r="K19" s="20"/>
      <c r="L19" s="20"/>
      <c r="M19" s="20"/>
      <c r="N19" s="20"/>
      <c r="O19" s="20"/>
      <c r="P19" s="21"/>
      <c r="Q19" s="20"/>
      <c r="R19" s="20">
        <v>440</v>
      </c>
      <c r="S19" s="22"/>
      <c r="T19" s="20"/>
      <c r="U19" s="20"/>
      <c r="V19" s="20"/>
      <c r="W19" s="23"/>
      <c r="X19" s="23"/>
      <c r="Y19" s="23"/>
      <c r="Z19" s="23"/>
    </row>
    <row r="20" spans="1:26" s="16" customFormat="1" ht="14.25" customHeight="1">
      <c r="A20" s="25"/>
      <c r="B20" s="20"/>
      <c r="C20" s="20"/>
      <c r="D20" s="20"/>
      <c r="E20" s="21"/>
      <c r="F20" s="21"/>
      <c r="G20" s="21"/>
      <c r="H20" s="20"/>
      <c r="I20" s="20"/>
      <c r="J20" s="20"/>
      <c r="K20" s="20"/>
      <c r="L20" s="20"/>
      <c r="M20" s="14"/>
      <c r="N20" s="14"/>
      <c r="O20" s="14"/>
      <c r="P20" s="15"/>
      <c r="Q20" s="14"/>
      <c r="R20" s="14"/>
      <c r="S20" s="22"/>
      <c r="T20" s="14"/>
      <c r="U20" s="14"/>
      <c r="V20" s="14"/>
      <c r="W20" s="23"/>
      <c r="X20" s="23"/>
      <c r="Y20" s="23"/>
      <c r="Z20" s="23"/>
    </row>
    <row r="21" spans="1:26" s="30" customFormat="1" ht="15.75" customHeight="1">
      <c r="A21" s="36" t="s">
        <v>3</v>
      </c>
      <c r="B21" s="28">
        <f>SUM(B8:B20)</f>
        <v>84700</v>
      </c>
      <c r="C21" s="20">
        <f>B21-'[3]молоко'!$B21</f>
        <v>800</v>
      </c>
      <c r="D21" s="20">
        <f>B21-'[4]молоко'!$B21</f>
        <v>-27</v>
      </c>
      <c r="E21" s="27">
        <f t="shared" si="0"/>
        <v>16.77227722772277</v>
      </c>
      <c r="F21" s="21">
        <f>E21-'[3]молоко'!$E21</f>
        <v>1.377781814878734</v>
      </c>
      <c r="G21" s="21">
        <v>0</v>
      </c>
      <c r="H21" s="20">
        <f>I21+L21+M21+N21+O21</f>
        <v>986</v>
      </c>
      <c r="I21" s="28">
        <f>SUM(I8:I19)</f>
        <v>117</v>
      </c>
      <c r="J21" s="20">
        <f>H21-'[3]молоко'!$H21</f>
        <v>-18</v>
      </c>
      <c r="K21" s="28">
        <f>H21-'[1]Лист1'!$H23</f>
        <v>60</v>
      </c>
      <c r="L21" s="28">
        <f>SUM(L8:L19)</f>
        <v>0</v>
      </c>
      <c r="M21" s="26">
        <f>SUM(M8:M19)</f>
        <v>704</v>
      </c>
      <c r="N21" s="26">
        <f>SUM(N8:N19)</f>
        <v>0</v>
      </c>
      <c r="O21" s="26">
        <v>165</v>
      </c>
      <c r="P21" s="27">
        <f>(I21+L21+M21+N21)/R21*100</f>
        <v>16.25742574257426</v>
      </c>
      <c r="Q21" s="26">
        <f>SUM(Q8:Q19)</f>
        <v>42</v>
      </c>
      <c r="R21" s="26">
        <f>SUM(R8:R19)</f>
        <v>5050</v>
      </c>
      <c r="S21" s="22">
        <v>90</v>
      </c>
      <c r="T21" s="26">
        <v>94</v>
      </c>
      <c r="U21" s="26">
        <f>SUM(U8:U19)</f>
        <v>16</v>
      </c>
      <c r="V21" s="26">
        <f>SUM(V8:V20)</f>
        <v>19</v>
      </c>
      <c r="W21" s="29"/>
      <c r="X21" s="29"/>
      <c r="Y21" s="29"/>
      <c r="Z21" s="29"/>
    </row>
    <row r="22" spans="1:26" s="3" customFormat="1" ht="15">
      <c r="A22" s="37"/>
      <c r="B22" s="32"/>
      <c r="C22" s="31"/>
      <c r="D22" s="32"/>
      <c r="E22" s="33"/>
      <c r="F22" s="33"/>
      <c r="G22" s="33"/>
      <c r="H22" s="32"/>
      <c r="I22" s="32"/>
      <c r="J22" s="34"/>
      <c r="K22" s="32"/>
      <c r="L22" s="32"/>
      <c r="M22" s="6"/>
      <c r="N22" s="6"/>
      <c r="O22" s="6"/>
      <c r="P22" s="7"/>
      <c r="Q22" s="6"/>
      <c r="R22" s="6"/>
      <c r="S22" s="8"/>
      <c r="T22" s="6"/>
      <c r="U22" s="6"/>
      <c r="V22" s="6"/>
      <c r="W22" s="29"/>
      <c r="X22" s="29"/>
      <c r="Y22" s="29"/>
      <c r="Z22" s="29"/>
    </row>
    <row r="23" spans="1:22" s="3" customFormat="1" ht="15">
      <c r="A23" s="10"/>
      <c r="B23" s="6"/>
      <c r="C23" s="31" t="s">
        <v>20</v>
      </c>
      <c r="D23" s="31"/>
      <c r="E23" s="33"/>
      <c r="F23" s="33"/>
      <c r="G23" s="33"/>
      <c r="H23" s="32"/>
      <c r="I23" s="32"/>
      <c r="J23" s="32"/>
      <c r="K23" s="32"/>
      <c r="L23" s="32"/>
      <c r="M23" s="6"/>
      <c r="N23" s="6"/>
      <c r="O23" s="6"/>
      <c r="P23" s="9"/>
      <c r="Q23" s="6"/>
      <c r="R23" s="6"/>
      <c r="S23" s="8"/>
      <c r="T23" s="6"/>
      <c r="U23" s="6"/>
      <c r="V23" s="11"/>
    </row>
    <row r="24" spans="3:5" ht="14.25">
      <c r="C24" s="31"/>
      <c r="D24" s="31"/>
      <c r="E24" s="31"/>
    </row>
    <row r="25" spans="3:5" ht="14.25">
      <c r="C25" s="31"/>
      <c r="D25" s="31"/>
      <c r="E25" s="31"/>
    </row>
    <row r="26" spans="1:22" ht="14.25" customHeight="1">
      <c r="A26" s="4"/>
      <c r="B26" s="4" t="s">
        <v>16</v>
      </c>
      <c r="O26" s="4" t="s">
        <v>16</v>
      </c>
      <c r="S26" s="1"/>
      <c r="T26" s="1"/>
      <c r="U26" s="1"/>
      <c r="V26" s="1"/>
    </row>
    <row r="27" spans="1:22" ht="22.5" customHeight="1">
      <c r="A27" s="4"/>
      <c r="S27" s="1"/>
      <c r="T27" s="1"/>
      <c r="U27" s="1"/>
      <c r="V27" s="1"/>
    </row>
    <row r="28" spans="1:22" ht="14.25">
      <c r="A28" s="4"/>
      <c r="S28" s="1"/>
      <c r="T28" s="1"/>
      <c r="U28" s="1"/>
      <c r="V28" s="1"/>
    </row>
    <row r="33" ht="14.25">
      <c r="J33" s="17" t="s">
        <v>16</v>
      </c>
    </row>
  </sheetData>
  <sheetProtection/>
  <mergeCells count="18">
    <mergeCell ref="P6:P7"/>
    <mergeCell ref="Q6:Q7"/>
    <mergeCell ref="I6:I7"/>
    <mergeCell ref="J6:J7"/>
    <mergeCell ref="L6:L7"/>
    <mergeCell ref="M6:M7"/>
    <mergeCell ref="N6:N7"/>
    <mergeCell ref="O6:O7"/>
    <mergeCell ref="A3:V3"/>
    <mergeCell ref="A5:A7"/>
    <mergeCell ref="B5:D6"/>
    <mergeCell ref="E5:G6"/>
    <mergeCell ref="H5:P5"/>
    <mergeCell ref="R5:R7"/>
    <mergeCell ref="S5:T6"/>
    <mergeCell ref="U5:U7"/>
    <mergeCell ref="V5:V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4:Z25"/>
  <sheetViews>
    <sheetView tabSelected="1" zoomScale="90" zoomScaleNormal="90" zoomScalePageLayoutView="0" workbookViewId="0" topLeftCell="A1">
      <selection activeCell="A27" sqref="A27"/>
    </sheetView>
  </sheetViews>
  <sheetFormatPr defaultColWidth="9.00390625" defaultRowHeight="12.75"/>
  <cols>
    <col min="1" max="1" width="16.875" style="0" customWidth="1"/>
    <col min="2" max="8" width="9.125" style="0" hidden="1" customWidth="1"/>
    <col min="14" max="14" width="8.75390625" style="0" customWidth="1"/>
    <col min="15" max="15" width="9.125" style="0" hidden="1" customWidth="1"/>
    <col min="17" max="17" width="8.875" style="0" customWidth="1"/>
    <col min="18" max="18" width="9.125" style="0" hidden="1" customWidth="1"/>
    <col min="19" max="19" width="10.00390625" style="0" customWidth="1"/>
    <col min="20" max="20" width="7.125" style="0" hidden="1" customWidth="1"/>
    <col min="21" max="21" width="8.125" style="0" hidden="1" customWidth="1"/>
    <col min="22" max="22" width="0.2421875" style="0" hidden="1" customWidth="1"/>
    <col min="24" max="24" width="11.125" style="0" customWidth="1"/>
    <col min="25" max="25" width="8.125" style="0" customWidth="1"/>
    <col min="26" max="26" width="10.375" style="0" hidden="1" customWidth="1"/>
  </cols>
  <sheetData>
    <row r="4" spans="1:26" ht="12.75">
      <c r="A4" s="100" t="s">
        <v>47</v>
      </c>
      <c r="B4" s="94" t="s">
        <v>49</v>
      </c>
      <c r="C4" s="94"/>
      <c r="D4" s="94"/>
      <c r="E4" s="94"/>
      <c r="F4" s="94"/>
      <c r="G4" s="94"/>
      <c r="H4" s="94"/>
      <c r="I4" s="46"/>
      <c r="J4" s="96" t="s">
        <v>50</v>
      </c>
      <c r="K4" s="101"/>
      <c r="L4" s="101"/>
      <c r="M4" s="101"/>
      <c r="N4" s="97"/>
      <c r="O4" s="96" t="s">
        <v>51</v>
      </c>
      <c r="P4" s="101"/>
      <c r="Q4" s="101"/>
      <c r="R4" s="101"/>
      <c r="S4" s="101"/>
      <c r="T4" s="101"/>
      <c r="U4" s="97"/>
      <c r="V4" s="95" t="s">
        <v>52</v>
      </c>
      <c r="W4" s="95"/>
      <c r="X4" s="95" t="s">
        <v>53</v>
      </c>
      <c r="Y4" s="95" t="s">
        <v>54</v>
      </c>
      <c r="Z4" s="93" t="s">
        <v>55</v>
      </c>
    </row>
    <row r="5" spans="1:26" ht="12.75">
      <c r="A5" s="100"/>
      <c r="B5" s="94" t="s">
        <v>48</v>
      </c>
      <c r="C5" s="94" t="s">
        <v>37</v>
      </c>
      <c r="D5" s="94" t="s">
        <v>38</v>
      </c>
      <c r="E5" s="94" t="s">
        <v>56</v>
      </c>
      <c r="F5" s="94"/>
      <c r="G5" s="94"/>
      <c r="H5" s="94"/>
      <c r="I5" s="102" t="s">
        <v>57</v>
      </c>
      <c r="J5" s="94" t="s">
        <v>58</v>
      </c>
      <c r="K5" s="94" t="s">
        <v>56</v>
      </c>
      <c r="L5" s="94"/>
      <c r="M5" s="94"/>
      <c r="N5" s="94"/>
      <c r="O5" s="94" t="s">
        <v>59</v>
      </c>
      <c r="P5" s="94"/>
      <c r="Q5" s="95" t="s">
        <v>60</v>
      </c>
      <c r="R5" s="96" t="s">
        <v>61</v>
      </c>
      <c r="S5" s="97"/>
      <c r="T5" s="96" t="s">
        <v>67</v>
      </c>
      <c r="U5" s="97"/>
      <c r="V5" s="98" t="s">
        <v>48</v>
      </c>
      <c r="W5" s="98" t="s">
        <v>37</v>
      </c>
      <c r="X5" s="95"/>
      <c r="Y5" s="95"/>
      <c r="Z5" s="93"/>
    </row>
    <row r="6" spans="1:26" ht="30.75">
      <c r="A6" s="100"/>
      <c r="B6" s="94"/>
      <c r="C6" s="94"/>
      <c r="D6" s="94"/>
      <c r="E6" s="47" t="s">
        <v>62</v>
      </c>
      <c r="F6" s="47" t="s">
        <v>63</v>
      </c>
      <c r="G6" s="47" t="s">
        <v>64</v>
      </c>
      <c r="H6" s="47" t="s">
        <v>65</v>
      </c>
      <c r="I6" s="103"/>
      <c r="J6" s="94"/>
      <c r="K6" s="47" t="s">
        <v>62</v>
      </c>
      <c r="L6" s="47" t="s">
        <v>63</v>
      </c>
      <c r="M6" s="47" t="s">
        <v>64</v>
      </c>
      <c r="N6" s="47" t="s">
        <v>65</v>
      </c>
      <c r="O6" s="45" t="s">
        <v>48</v>
      </c>
      <c r="P6" s="45" t="s">
        <v>37</v>
      </c>
      <c r="Q6" s="95"/>
      <c r="R6" s="45" t="s">
        <v>48</v>
      </c>
      <c r="S6" s="45" t="s">
        <v>37</v>
      </c>
      <c r="T6" s="48" t="s">
        <v>48</v>
      </c>
      <c r="U6" s="48" t="s">
        <v>37</v>
      </c>
      <c r="V6" s="99"/>
      <c r="W6" s="99"/>
      <c r="X6" s="95"/>
      <c r="Y6" s="95"/>
      <c r="Z6" s="93"/>
    </row>
    <row r="7" spans="1:26" s="40" customFormat="1" ht="12.75">
      <c r="A7" s="49" t="s">
        <v>66</v>
      </c>
      <c r="B7" s="50">
        <v>639</v>
      </c>
      <c r="C7" s="50">
        <f>E7+F7+G7+H7</f>
        <v>0</v>
      </c>
      <c r="D7" s="50">
        <f>C7/B7*100</f>
        <v>0</v>
      </c>
      <c r="E7" s="50"/>
      <c r="F7" s="50"/>
      <c r="G7" s="50"/>
      <c r="H7" s="50"/>
      <c r="I7" s="51">
        <v>1200</v>
      </c>
      <c r="J7" s="41">
        <f>K7+L7+M7+N7</f>
        <v>801</v>
      </c>
      <c r="K7" s="44">
        <v>700</v>
      </c>
      <c r="L7" s="44">
        <v>40</v>
      </c>
      <c r="M7" s="44">
        <v>61</v>
      </c>
      <c r="N7" s="44"/>
      <c r="O7" s="51">
        <v>887</v>
      </c>
      <c r="P7" s="51">
        <v>860</v>
      </c>
      <c r="Q7" s="51"/>
      <c r="R7" s="51">
        <v>4561</v>
      </c>
      <c r="S7" s="51">
        <v>350</v>
      </c>
      <c r="T7" s="51">
        <v>6154</v>
      </c>
      <c r="U7" s="51"/>
      <c r="V7" s="51">
        <v>17</v>
      </c>
      <c r="W7" s="51">
        <v>30</v>
      </c>
      <c r="X7" s="67">
        <f>((W7*0.21)+(S7*0.32)+(P7*0.47))*10</f>
        <v>5225</v>
      </c>
      <c r="Y7" s="67">
        <f aca="true" t="shared" si="0" ref="Y7:Y20">X7/Z7</f>
        <v>4.123914759273875</v>
      </c>
      <c r="Z7" s="68">
        <v>1267</v>
      </c>
    </row>
    <row r="8" spans="1:26" s="40" customFormat="1" ht="11.25" customHeight="1">
      <c r="A8" s="49" t="s">
        <v>0</v>
      </c>
      <c r="B8" s="54">
        <v>1055</v>
      </c>
      <c r="C8" s="50">
        <f aca="true" t="shared" si="1" ref="C8:C20">E8+F8+G8+H8</f>
        <v>0</v>
      </c>
      <c r="D8" s="50">
        <f aca="true" t="shared" si="2" ref="D8:D20">C8/B8*100</f>
        <v>0</v>
      </c>
      <c r="E8" s="54"/>
      <c r="F8" s="54"/>
      <c r="G8" s="54"/>
      <c r="H8" s="54"/>
      <c r="I8" s="51">
        <v>1000</v>
      </c>
      <c r="J8" s="41">
        <f aca="true" t="shared" si="3" ref="J8:J20">K8+L8+M8+N8</f>
        <v>696</v>
      </c>
      <c r="K8" s="44">
        <v>310</v>
      </c>
      <c r="L8" s="44">
        <v>101</v>
      </c>
      <c r="M8" s="44">
        <v>180</v>
      </c>
      <c r="N8" s="44">
        <v>105</v>
      </c>
      <c r="O8" s="51">
        <v>1028</v>
      </c>
      <c r="P8" s="51">
        <v>613</v>
      </c>
      <c r="Q8" s="51">
        <v>35</v>
      </c>
      <c r="R8" s="51">
        <v>5288</v>
      </c>
      <c r="S8" s="51">
        <v>1580</v>
      </c>
      <c r="T8" s="51">
        <v>7105</v>
      </c>
      <c r="U8" s="51"/>
      <c r="V8" s="51">
        <v>12</v>
      </c>
      <c r="W8" s="51"/>
      <c r="X8" s="67">
        <f>((W8*0.21)+(S8*0.32)+(P8*0.47))*10</f>
        <v>7937.1</v>
      </c>
      <c r="Y8" s="67">
        <f t="shared" si="0"/>
        <v>5.403063308373043</v>
      </c>
      <c r="Z8" s="68">
        <v>1469</v>
      </c>
    </row>
    <row r="9" spans="1:26" s="40" customFormat="1" ht="10.5" customHeight="1">
      <c r="A9" s="49" t="s">
        <v>39</v>
      </c>
      <c r="B9" s="54">
        <v>450</v>
      </c>
      <c r="C9" s="50">
        <f t="shared" si="1"/>
        <v>0</v>
      </c>
      <c r="D9" s="50">
        <f t="shared" si="2"/>
        <v>0</v>
      </c>
      <c r="E9" s="54"/>
      <c r="F9" s="54"/>
      <c r="G9" s="54"/>
      <c r="H9" s="54"/>
      <c r="I9" s="51">
        <v>500</v>
      </c>
      <c r="J9" s="41">
        <f t="shared" si="3"/>
        <v>260</v>
      </c>
      <c r="K9" s="44">
        <v>70</v>
      </c>
      <c r="L9" s="44">
        <v>95</v>
      </c>
      <c r="M9" s="44">
        <v>95</v>
      </c>
      <c r="N9" s="44"/>
      <c r="O9" s="51">
        <v>318</v>
      </c>
      <c r="P9" s="51">
        <v>30</v>
      </c>
      <c r="Q9" s="51"/>
      <c r="R9" s="51">
        <v>1634</v>
      </c>
      <c r="S9" s="51"/>
      <c r="T9" s="51">
        <v>2176</v>
      </c>
      <c r="U9" s="51"/>
      <c r="V9" s="51">
        <v>2</v>
      </c>
      <c r="W9" s="51"/>
      <c r="X9" s="67">
        <f aca="true" t="shared" si="4" ref="X9:X19">((W9*0.21)+(S9*0.32)+(P9*0.47))*10</f>
        <v>141</v>
      </c>
      <c r="Y9" s="67">
        <f t="shared" si="0"/>
        <v>0.31057268722466963</v>
      </c>
      <c r="Z9" s="68">
        <v>454</v>
      </c>
    </row>
    <row r="10" spans="1:26" s="40" customFormat="1" ht="12.75" hidden="1">
      <c r="A10" s="49" t="s">
        <v>40</v>
      </c>
      <c r="B10" s="55">
        <v>498</v>
      </c>
      <c r="C10" s="50">
        <f t="shared" si="1"/>
        <v>0</v>
      </c>
      <c r="D10" s="50">
        <f t="shared" si="2"/>
        <v>0</v>
      </c>
      <c r="E10" s="55"/>
      <c r="F10" s="55"/>
      <c r="G10" s="55"/>
      <c r="H10" s="55"/>
      <c r="I10" s="51"/>
      <c r="J10" s="41">
        <f t="shared" si="3"/>
        <v>0</v>
      </c>
      <c r="K10" s="44"/>
      <c r="L10" s="44"/>
      <c r="M10" s="44"/>
      <c r="N10" s="44"/>
      <c r="O10" s="51">
        <v>243</v>
      </c>
      <c r="P10" s="51"/>
      <c r="Q10" s="51"/>
      <c r="R10" s="51">
        <v>1249</v>
      </c>
      <c r="S10" s="51"/>
      <c r="T10" s="51">
        <v>1700</v>
      </c>
      <c r="U10" s="51"/>
      <c r="V10" s="51"/>
      <c r="W10" s="51"/>
      <c r="X10" s="67">
        <f t="shared" si="4"/>
        <v>0</v>
      </c>
      <c r="Y10" s="67">
        <f t="shared" si="0"/>
        <v>0</v>
      </c>
      <c r="Z10" s="68">
        <v>347</v>
      </c>
    </row>
    <row r="11" spans="1:26" s="40" customFormat="1" ht="12.75">
      <c r="A11" s="49" t="s">
        <v>41</v>
      </c>
      <c r="B11" s="55">
        <v>349</v>
      </c>
      <c r="C11" s="50">
        <f t="shared" si="1"/>
        <v>0</v>
      </c>
      <c r="D11" s="69">
        <f t="shared" si="2"/>
        <v>0</v>
      </c>
      <c r="E11" s="55"/>
      <c r="F11" s="55"/>
      <c r="G11" s="55"/>
      <c r="H11" s="55"/>
      <c r="I11" s="51">
        <v>992</v>
      </c>
      <c r="J11" s="41">
        <f t="shared" si="3"/>
        <v>370</v>
      </c>
      <c r="K11" s="44">
        <v>80</v>
      </c>
      <c r="L11" s="44"/>
      <c r="M11" s="44"/>
      <c r="N11" s="44">
        <v>290</v>
      </c>
      <c r="O11" s="51">
        <v>1475</v>
      </c>
      <c r="P11" s="51">
        <v>60</v>
      </c>
      <c r="Q11" s="51"/>
      <c r="R11" s="51">
        <v>7585</v>
      </c>
      <c r="S11" s="51">
        <v>1390</v>
      </c>
      <c r="T11" s="51">
        <v>10221</v>
      </c>
      <c r="U11" s="51"/>
      <c r="V11" s="51">
        <v>14</v>
      </c>
      <c r="W11" s="51"/>
      <c r="X11" s="67">
        <f t="shared" si="4"/>
        <v>4730</v>
      </c>
      <c r="Y11" s="67">
        <f t="shared" si="0"/>
        <v>2.2448979591836733</v>
      </c>
      <c r="Z11" s="68">
        <v>2107</v>
      </c>
    </row>
    <row r="12" spans="1:26" s="40" customFormat="1" ht="12.75">
      <c r="A12" s="49" t="s">
        <v>42</v>
      </c>
      <c r="B12" s="55">
        <v>796</v>
      </c>
      <c r="C12" s="50">
        <f t="shared" si="1"/>
        <v>0</v>
      </c>
      <c r="D12" s="50">
        <f t="shared" si="2"/>
        <v>0</v>
      </c>
      <c r="E12" s="55"/>
      <c r="F12" s="55"/>
      <c r="G12" s="55"/>
      <c r="H12" s="55"/>
      <c r="I12" s="51">
        <v>600</v>
      </c>
      <c r="J12" s="41">
        <f t="shared" si="3"/>
        <v>660</v>
      </c>
      <c r="K12" s="44">
        <v>180</v>
      </c>
      <c r="L12" s="44">
        <v>20</v>
      </c>
      <c r="M12" s="44">
        <v>80</v>
      </c>
      <c r="N12" s="44">
        <v>380</v>
      </c>
      <c r="O12" s="51">
        <v>639</v>
      </c>
      <c r="P12" s="51">
        <v>135</v>
      </c>
      <c r="Q12" s="51"/>
      <c r="R12" s="51">
        <v>3287</v>
      </c>
      <c r="S12" s="51">
        <v>1610</v>
      </c>
      <c r="T12" s="51">
        <v>4474</v>
      </c>
      <c r="U12" s="51"/>
      <c r="V12" s="51">
        <v>5</v>
      </c>
      <c r="W12" s="51"/>
      <c r="X12" s="67">
        <f t="shared" si="4"/>
        <v>5786.500000000001</v>
      </c>
      <c r="Y12" s="67">
        <f t="shared" si="0"/>
        <v>6.337897042716321</v>
      </c>
      <c r="Z12" s="68">
        <v>913</v>
      </c>
    </row>
    <row r="13" spans="1:26" s="40" customFormat="1" ht="12.75">
      <c r="A13" s="49" t="s">
        <v>1</v>
      </c>
      <c r="B13" s="55">
        <v>437</v>
      </c>
      <c r="C13" s="50">
        <f t="shared" si="1"/>
        <v>0</v>
      </c>
      <c r="D13" s="50">
        <f t="shared" si="2"/>
        <v>0</v>
      </c>
      <c r="E13" s="55"/>
      <c r="F13" s="55"/>
      <c r="G13" s="55"/>
      <c r="H13" s="55"/>
      <c r="I13" s="51">
        <v>920</v>
      </c>
      <c r="J13" s="41">
        <f t="shared" si="3"/>
        <v>692</v>
      </c>
      <c r="K13" s="44">
        <v>280</v>
      </c>
      <c r="L13" s="44">
        <v>52</v>
      </c>
      <c r="M13" s="44">
        <v>100</v>
      </c>
      <c r="N13" s="44">
        <v>260</v>
      </c>
      <c r="O13" s="51">
        <v>704</v>
      </c>
      <c r="P13" s="51">
        <v>730</v>
      </c>
      <c r="Q13" s="51"/>
      <c r="R13" s="51">
        <v>3622</v>
      </c>
      <c r="S13" s="51">
        <v>1600</v>
      </c>
      <c r="T13" s="51">
        <v>4885</v>
      </c>
      <c r="U13" s="51"/>
      <c r="V13" s="51">
        <v>7</v>
      </c>
      <c r="W13" s="51"/>
      <c r="X13" s="67">
        <f t="shared" si="4"/>
        <v>8551</v>
      </c>
      <c r="Y13" s="67">
        <f t="shared" si="0"/>
        <v>8.5</v>
      </c>
      <c r="Z13" s="68">
        <v>1006</v>
      </c>
    </row>
    <row r="14" spans="1:26" s="40" customFormat="1" ht="12.75">
      <c r="A14" s="49" t="s">
        <v>43</v>
      </c>
      <c r="B14" s="55">
        <v>1700</v>
      </c>
      <c r="C14" s="50">
        <f t="shared" si="1"/>
        <v>100</v>
      </c>
      <c r="D14" s="69">
        <f t="shared" si="2"/>
        <v>5.88235294117647</v>
      </c>
      <c r="E14" s="55"/>
      <c r="F14" s="55"/>
      <c r="G14" s="55">
        <v>100</v>
      </c>
      <c r="H14" s="55"/>
      <c r="I14" s="51">
        <v>1176</v>
      </c>
      <c r="J14" s="41">
        <f t="shared" si="3"/>
        <v>672</v>
      </c>
      <c r="K14" s="44">
        <v>310</v>
      </c>
      <c r="L14" s="44">
        <v>25</v>
      </c>
      <c r="M14" s="44"/>
      <c r="N14" s="44">
        <v>337</v>
      </c>
      <c r="O14" s="51">
        <v>1165</v>
      </c>
      <c r="P14" s="51">
        <v>545</v>
      </c>
      <c r="Q14" s="51"/>
      <c r="R14" s="51">
        <v>5990</v>
      </c>
      <c r="S14" s="51">
        <v>798</v>
      </c>
      <c r="T14" s="51">
        <v>7977</v>
      </c>
      <c r="U14" s="51"/>
      <c r="V14" s="51">
        <v>14</v>
      </c>
      <c r="W14" s="51"/>
      <c r="X14" s="67">
        <f>((W14*0.21)+(S14*0.32)+(P14*0.47))</f>
        <v>511.51</v>
      </c>
      <c r="Y14" s="67">
        <f t="shared" si="0"/>
        <v>0.30739783653846153</v>
      </c>
      <c r="Z14" s="68">
        <v>1664</v>
      </c>
    </row>
    <row r="15" spans="1:26" s="40" customFormat="1" ht="11.25" customHeight="1">
      <c r="A15" s="49" t="s">
        <v>2</v>
      </c>
      <c r="B15" s="55">
        <v>441</v>
      </c>
      <c r="C15" s="50">
        <f t="shared" si="1"/>
        <v>0</v>
      </c>
      <c r="D15" s="50">
        <f t="shared" si="2"/>
        <v>0</v>
      </c>
      <c r="E15" s="55"/>
      <c r="F15" s="55"/>
      <c r="G15" s="55"/>
      <c r="H15" s="55"/>
      <c r="I15" s="51">
        <v>200</v>
      </c>
      <c r="J15" s="41">
        <f t="shared" si="3"/>
        <v>154</v>
      </c>
      <c r="K15" s="44">
        <v>120</v>
      </c>
      <c r="L15" s="44">
        <v>34</v>
      </c>
      <c r="M15" s="44"/>
      <c r="N15" s="44"/>
      <c r="O15" s="51">
        <v>300</v>
      </c>
      <c r="P15" s="51">
        <v>150</v>
      </c>
      <c r="Q15" s="51"/>
      <c r="R15" s="51">
        <v>1541</v>
      </c>
      <c r="S15" s="51"/>
      <c r="T15" s="51">
        <v>2078</v>
      </c>
      <c r="U15" s="51"/>
      <c r="V15" s="51">
        <v>3</v>
      </c>
      <c r="W15" s="51"/>
      <c r="X15" s="67">
        <f>((W15*0.21)+(S15*0.32)+(P15*0.47))*10</f>
        <v>705</v>
      </c>
      <c r="Y15" s="67">
        <f t="shared" si="0"/>
        <v>1.647196261682243</v>
      </c>
      <c r="Z15" s="68">
        <v>428</v>
      </c>
    </row>
    <row r="16" spans="1:26" s="40" customFormat="1" ht="1.5" customHeight="1" hidden="1">
      <c r="A16" s="49" t="s">
        <v>44</v>
      </c>
      <c r="B16" s="55"/>
      <c r="C16" s="50">
        <f t="shared" si="1"/>
        <v>0</v>
      </c>
      <c r="D16" s="50" t="e">
        <f t="shared" si="2"/>
        <v>#DIV/0!</v>
      </c>
      <c r="E16" s="55"/>
      <c r="F16" s="55"/>
      <c r="G16" s="55"/>
      <c r="H16" s="55"/>
      <c r="I16" s="51">
        <v>0</v>
      </c>
      <c r="J16" s="41">
        <f t="shared" si="3"/>
        <v>0</v>
      </c>
      <c r="K16" s="44"/>
      <c r="L16" s="44"/>
      <c r="M16" s="44"/>
      <c r="N16" s="44"/>
      <c r="O16" s="51">
        <v>0</v>
      </c>
      <c r="P16" s="51"/>
      <c r="Q16" s="51"/>
      <c r="R16" s="51"/>
      <c r="S16" s="51"/>
      <c r="T16" s="51"/>
      <c r="U16" s="51"/>
      <c r="V16" s="51"/>
      <c r="W16" s="51"/>
      <c r="X16" s="67">
        <f t="shared" si="4"/>
        <v>0</v>
      </c>
      <c r="Y16" s="67" t="e">
        <f t="shared" si="0"/>
        <v>#DIV/0!</v>
      </c>
      <c r="Z16" s="68">
        <v>0</v>
      </c>
    </row>
    <row r="17" spans="1:26" s="40" customFormat="1" ht="12.75">
      <c r="A17" s="49" t="s">
        <v>29</v>
      </c>
      <c r="B17" s="55">
        <v>374</v>
      </c>
      <c r="C17" s="50">
        <f t="shared" si="1"/>
        <v>90</v>
      </c>
      <c r="D17" s="69">
        <f t="shared" si="2"/>
        <v>24.06417112299465</v>
      </c>
      <c r="E17" s="55"/>
      <c r="F17" s="55"/>
      <c r="G17" s="55">
        <v>90</v>
      </c>
      <c r="H17" s="55"/>
      <c r="I17" s="51">
        <v>841</v>
      </c>
      <c r="J17" s="41">
        <f t="shared" si="3"/>
        <v>296</v>
      </c>
      <c r="K17" s="44">
        <v>250</v>
      </c>
      <c r="L17" s="44"/>
      <c r="M17" s="44">
        <v>46</v>
      </c>
      <c r="N17" s="44"/>
      <c r="O17" s="51">
        <v>650</v>
      </c>
      <c r="P17" s="51">
        <v>440</v>
      </c>
      <c r="Q17" s="51"/>
      <c r="R17" s="51">
        <v>2966</v>
      </c>
      <c r="S17" s="51"/>
      <c r="T17" s="51">
        <v>3866</v>
      </c>
      <c r="U17" s="51"/>
      <c r="V17" s="51">
        <v>6</v>
      </c>
      <c r="W17" s="51"/>
      <c r="X17" s="67">
        <f t="shared" si="4"/>
        <v>2068</v>
      </c>
      <c r="Y17" s="67">
        <f t="shared" si="0"/>
        <v>2.5097087378640777</v>
      </c>
      <c r="Z17" s="70">
        <v>824</v>
      </c>
    </row>
    <row r="18" spans="1:26" s="40" customFormat="1" ht="15" customHeight="1">
      <c r="A18" s="49" t="s">
        <v>45</v>
      </c>
      <c r="B18" s="55"/>
      <c r="C18" s="50">
        <f t="shared" si="1"/>
        <v>0</v>
      </c>
      <c r="D18" s="50" t="e">
        <f t="shared" si="2"/>
        <v>#DIV/0!</v>
      </c>
      <c r="E18" s="55"/>
      <c r="F18" s="55"/>
      <c r="G18" s="55"/>
      <c r="H18" s="55"/>
      <c r="I18" s="72">
        <v>316</v>
      </c>
      <c r="J18" s="41">
        <f t="shared" si="3"/>
        <v>316</v>
      </c>
      <c r="K18" s="44">
        <v>316</v>
      </c>
      <c r="L18" s="44"/>
      <c r="M18" s="44"/>
      <c r="N18" s="44"/>
      <c r="O18" s="51">
        <v>0</v>
      </c>
      <c r="P18" s="51">
        <v>130</v>
      </c>
      <c r="Q18" s="51"/>
      <c r="R18" s="51"/>
      <c r="S18" s="51"/>
      <c r="T18" s="51"/>
      <c r="U18" s="51"/>
      <c r="V18" s="51"/>
      <c r="W18" s="51"/>
      <c r="X18" s="67">
        <f t="shared" si="4"/>
        <v>611</v>
      </c>
      <c r="Y18" s="67">
        <v>0</v>
      </c>
      <c r="Z18" s="68">
        <v>0</v>
      </c>
    </row>
    <row r="19" spans="1:26" s="40" customFormat="1" ht="12.75">
      <c r="A19" s="57" t="s">
        <v>46</v>
      </c>
      <c r="B19" s="55">
        <v>376</v>
      </c>
      <c r="C19" s="50">
        <f t="shared" si="1"/>
        <v>0</v>
      </c>
      <c r="D19" s="50">
        <f t="shared" si="2"/>
        <v>0</v>
      </c>
      <c r="E19" s="55"/>
      <c r="F19" s="55"/>
      <c r="G19" s="55"/>
      <c r="H19" s="55"/>
      <c r="I19" s="56">
        <v>2103</v>
      </c>
      <c r="J19" s="41">
        <f t="shared" si="3"/>
        <v>1210</v>
      </c>
      <c r="K19" s="44">
        <v>700</v>
      </c>
      <c r="L19" s="44">
        <v>250</v>
      </c>
      <c r="M19" s="44">
        <v>120</v>
      </c>
      <c r="N19" s="44">
        <v>140</v>
      </c>
      <c r="O19" s="51">
        <v>2591</v>
      </c>
      <c r="P19" s="51">
        <v>1500</v>
      </c>
      <c r="Q19" s="51"/>
      <c r="R19" s="51">
        <v>10318</v>
      </c>
      <c r="S19" s="51">
        <v>400</v>
      </c>
      <c r="T19" s="51">
        <v>11564</v>
      </c>
      <c r="U19" s="51"/>
      <c r="V19" s="51">
        <v>10</v>
      </c>
      <c r="W19" s="51">
        <v>10</v>
      </c>
      <c r="X19" s="52">
        <f t="shared" si="4"/>
        <v>8351</v>
      </c>
      <c r="Y19" s="67">
        <f t="shared" si="0"/>
        <v>2.9138171667829726</v>
      </c>
      <c r="Z19" s="53">
        <v>2866</v>
      </c>
    </row>
    <row r="20" spans="1:26" ht="12.75">
      <c r="A20" s="58" t="s">
        <v>3</v>
      </c>
      <c r="B20" s="55">
        <f>SUM(B7:B19)</f>
        <v>7115</v>
      </c>
      <c r="C20" s="50">
        <f t="shared" si="1"/>
        <v>190</v>
      </c>
      <c r="D20" s="50">
        <f t="shared" si="2"/>
        <v>2.6704146170063248</v>
      </c>
      <c r="E20" s="55">
        <f>SUM(E7:E19)</f>
        <v>0</v>
      </c>
      <c r="F20" s="55">
        <f>SUM(F7:F19)</f>
        <v>0</v>
      </c>
      <c r="G20" s="55">
        <f>SUM(G7:G19)</f>
        <v>190</v>
      </c>
      <c r="H20" s="55">
        <f>SUM(H7:H19)</f>
        <v>0</v>
      </c>
      <c r="I20" s="56">
        <f>SUM(I7:I19)</f>
        <v>9848</v>
      </c>
      <c r="J20" s="41">
        <f t="shared" si="3"/>
        <v>6127</v>
      </c>
      <c r="K20" s="59">
        <f aca="true" t="shared" si="5" ref="K20:P20">SUM(K7:K19)</f>
        <v>3316</v>
      </c>
      <c r="L20" s="59">
        <f t="shared" si="5"/>
        <v>617</v>
      </c>
      <c r="M20" s="59">
        <f t="shared" si="5"/>
        <v>682</v>
      </c>
      <c r="N20" s="59">
        <f t="shared" si="5"/>
        <v>1512</v>
      </c>
      <c r="O20" s="60">
        <f t="shared" si="5"/>
        <v>10000</v>
      </c>
      <c r="P20" s="60">
        <f t="shared" si="5"/>
        <v>5193</v>
      </c>
      <c r="Q20" s="60">
        <f>SUM(Q7:Q19)</f>
        <v>35</v>
      </c>
      <c r="R20" s="60">
        <f>SUM(R7:R19)</f>
        <v>48041</v>
      </c>
      <c r="S20" s="60">
        <f>SUM(S7:S19)</f>
        <v>7728</v>
      </c>
      <c r="T20" s="60">
        <f>SUM(T7:T19)</f>
        <v>62200</v>
      </c>
      <c r="U20" s="60"/>
      <c r="V20" s="60">
        <f>SUM(V7:V19)</f>
        <v>90</v>
      </c>
      <c r="W20" s="60">
        <f>SUM(W7:W19)</f>
        <v>40</v>
      </c>
      <c r="X20" s="52">
        <f>((W20*0.21)+(S20*0.32)+(P20*0.47)+(U20*0.18))*10</f>
        <v>49220.7</v>
      </c>
      <c r="Y20" s="67">
        <f t="shared" si="0"/>
        <v>3.688325215436493</v>
      </c>
      <c r="Z20" s="61">
        <f>SUM(Z7:Z19)</f>
        <v>13345</v>
      </c>
    </row>
    <row r="21" spans="1:9" ht="12.75">
      <c r="A21" s="62"/>
      <c r="B21" s="63"/>
      <c r="C21" s="63"/>
      <c r="D21" s="63"/>
      <c r="E21" s="63"/>
      <c r="F21" s="63"/>
      <c r="G21" s="63"/>
      <c r="H21" s="63"/>
      <c r="I21" s="64"/>
    </row>
    <row r="22" spans="2:12" ht="12.75">
      <c r="B22" s="65"/>
      <c r="C22" s="65"/>
      <c r="D22" s="65"/>
      <c r="E22" s="65"/>
      <c r="F22" s="65"/>
      <c r="G22" s="65"/>
      <c r="H22" s="65"/>
      <c r="I22" s="65"/>
      <c r="L22" s="40"/>
    </row>
    <row r="23" spans="2:9" ht="12.75">
      <c r="B23" s="66"/>
      <c r="C23" s="66"/>
      <c r="D23" s="66"/>
      <c r="E23" s="66"/>
      <c r="F23" s="66"/>
      <c r="G23" s="66"/>
      <c r="H23" s="66"/>
      <c r="I23" s="66"/>
    </row>
    <row r="24" spans="2:8" ht="12.75">
      <c r="B24" s="66"/>
      <c r="C24" s="66"/>
      <c r="D24" s="66"/>
      <c r="E24" s="66"/>
      <c r="F24" s="66"/>
      <c r="G24" s="66"/>
      <c r="H24" s="66"/>
    </row>
    <row r="25" spans="2:8" ht="12.75">
      <c r="B25" s="66"/>
      <c r="C25" s="66"/>
      <c r="D25" s="66"/>
      <c r="E25" s="66"/>
      <c r="F25" s="66"/>
      <c r="G25" s="66"/>
      <c r="H25" s="66"/>
    </row>
  </sheetData>
  <sheetProtection/>
  <mergeCells count="21">
    <mergeCell ref="D5:D6"/>
    <mergeCell ref="Y4:Y6"/>
    <mergeCell ref="C5:C6"/>
    <mergeCell ref="O4:U4"/>
    <mergeCell ref="I5:I6"/>
    <mergeCell ref="E5:H5"/>
    <mergeCell ref="V4:W4"/>
    <mergeCell ref="T5:U5"/>
    <mergeCell ref="K5:N5"/>
    <mergeCell ref="W5:W6"/>
    <mergeCell ref="Q5:Q6"/>
    <mergeCell ref="Z4:Z6"/>
    <mergeCell ref="O5:P5"/>
    <mergeCell ref="X4:X6"/>
    <mergeCell ref="R5:S5"/>
    <mergeCell ref="V5:V6"/>
    <mergeCell ref="A4:A6"/>
    <mergeCell ref="B4:H4"/>
    <mergeCell ref="J4:N4"/>
    <mergeCell ref="B5:B6"/>
    <mergeCell ref="J5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Ирина</cp:lastModifiedBy>
  <cp:lastPrinted>2018-07-02T04:54:23Z</cp:lastPrinted>
  <dcterms:created xsi:type="dcterms:W3CDTF">2002-08-14T06:30:45Z</dcterms:created>
  <dcterms:modified xsi:type="dcterms:W3CDTF">2018-07-02T04:28:49Z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