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1455" windowWidth="9720" windowHeight="6435" tabRatio="824" activeTab="0"/>
  </bookViews>
  <sheets>
    <sheet name="молоко" sheetId="1" r:id="rId1"/>
  </sheets>
  <externalReferences>
    <externalReference r:id="rId4"/>
    <externalReference r:id="rId5"/>
    <externalReference r:id="rId6"/>
    <externalReference r:id="rId7"/>
  </externalReferences>
  <definedNames>
    <definedName name="Р18">#REF!</definedName>
    <definedName name="С5">#REF!</definedName>
  </definedNames>
  <calcPr fullCalcOnLoad="1"/>
</workbook>
</file>

<file path=xl/sharedStrings.xml><?xml version="1.0" encoding="utf-8"?>
<sst xmlns="http://schemas.openxmlformats.org/spreadsheetml/2006/main" count="48" uniqueCount="42">
  <si>
    <t>Гигант</t>
  </si>
  <si>
    <t>Ярыш</t>
  </si>
  <si>
    <t>Ирек</t>
  </si>
  <si>
    <t>По району</t>
  </si>
  <si>
    <t>Наименование хозяйств</t>
  </si>
  <si>
    <t>в/х расх</t>
  </si>
  <si>
    <t>сдано всего</t>
  </si>
  <si>
    <t>прочие</t>
  </si>
  <si>
    <t>Удой на 1 корову кг</t>
  </si>
  <si>
    <t>на 1 корову кг</t>
  </si>
  <si>
    <t>Продкорпор</t>
  </si>
  <si>
    <t>Вильданов</t>
  </si>
  <si>
    <t>погол. Коров</t>
  </si>
  <si>
    <t>разн     1.07. 09</t>
  </si>
  <si>
    <t xml:space="preserve"> </t>
  </si>
  <si>
    <t>.</t>
  </si>
  <si>
    <t>Ост. КФХ</t>
  </si>
  <si>
    <t>ООО Продсервис</t>
  </si>
  <si>
    <t>Случка всего за м-ц</t>
  </si>
  <si>
    <t xml:space="preserve">                                                                       </t>
  </si>
  <si>
    <t>от населения</t>
  </si>
  <si>
    <t>,</t>
  </si>
  <si>
    <t>Производство (физ.вес)  кг</t>
  </si>
  <si>
    <t>Реализовано (зач.вес)    цн</t>
  </si>
  <si>
    <t>Товарность молока в переводе на физ.вес</t>
  </si>
  <si>
    <t>разн. пред.   дню</t>
  </si>
  <si>
    <t>приплод всего за        м-ц</t>
  </si>
  <si>
    <t>ООО Р-Агро</t>
  </si>
  <si>
    <t>ПК Камский</t>
  </si>
  <si>
    <t>Сайдашево</t>
  </si>
  <si>
    <t>разн      1.01. 2018г</t>
  </si>
  <si>
    <t>ООО "АПК" Биклянь</t>
  </si>
  <si>
    <t>сдано  мол. завод.</t>
  </si>
  <si>
    <t>реализованно молока</t>
  </si>
  <si>
    <t>падеж за месяц</t>
  </si>
  <si>
    <t>получено падежа с начало года</t>
  </si>
  <si>
    <t>случка с начало года</t>
  </si>
  <si>
    <t>приплод всего с начало года</t>
  </si>
  <si>
    <t>разн 2018г</t>
  </si>
  <si>
    <t>дата     2019 г</t>
  </si>
  <si>
    <t>Оперативная информация по молоку по хозяйствам Тукаевского района на 11.02.2019г.</t>
  </si>
  <si>
    <t>валовой  надой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</si>
</sst>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&quot;р.&quot;"/>
    <numFmt numFmtId="168" formatCode="0.00000"/>
    <numFmt numFmtId="169" formatCode="0.000000"/>
    <numFmt numFmtId="170" formatCode="0.0000000"/>
    <numFmt numFmtId="171" formatCode="0.00000000"/>
    <numFmt numFmtId="172" formatCode="_-* #,##0.000_р_._-;\-* #,##0.000_р_._-;_-* &quot;-&quot;??_р_._-;_-@_-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00"/>
    <numFmt numFmtId="179" formatCode="0.000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textRotation="90"/>
    </xf>
    <xf numFmtId="0" fontId="6" fillId="3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33" borderId="10" xfId="0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164" fontId="7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0" fontId="6" fillId="22" borderId="10" xfId="0" applyFont="1" applyFill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%201.07.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7.11.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10.02.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86;&#1083;&#1086;&#1082;&#1086;%20&#1079;&#1072;%209.02.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Лист5"/>
      <sheetName val="Лист1"/>
    </sheetNames>
    <sheetDataSet>
      <sheetData sheetId="3">
        <row r="8">
          <cell r="H8">
            <v>73</v>
          </cell>
        </row>
        <row r="10">
          <cell r="H10">
            <v>70</v>
          </cell>
        </row>
        <row r="11">
          <cell r="H11">
            <v>67</v>
          </cell>
        </row>
        <row r="12">
          <cell r="H12">
            <v>39</v>
          </cell>
        </row>
        <row r="13">
          <cell r="H13">
            <v>147</v>
          </cell>
        </row>
        <row r="15">
          <cell r="H15">
            <v>42</v>
          </cell>
        </row>
        <row r="16">
          <cell r="H16">
            <v>43</v>
          </cell>
        </row>
        <row r="17">
          <cell r="H17">
            <v>91</v>
          </cell>
        </row>
        <row r="18">
          <cell r="H18">
            <v>26</v>
          </cell>
        </row>
        <row r="23">
          <cell r="H23">
            <v>926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9"/>
    </sheetNames>
    <sheetDataSet>
      <sheetData sheetId="0">
        <row r="9">
          <cell r="H9">
            <v>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олоко"/>
      <sheetName val="мин. удобрения"/>
    </sheetNames>
    <sheetDataSet>
      <sheetData sheetId="0">
        <row r="8">
          <cell r="B8">
            <v>10200</v>
          </cell>
          <cell r="E8">
            <v>17</v>
          </cell>
          <cell r="H8">
            <v>98</v>
          </cell>
        </row>
        <row r="9">
          <cell r="B9">
            <v>10000</v>
          </cell>
          <cell r="E9">
            <v>15.151515151515152</v>
          </cell>
          <cell r="H9">
            <v>98</v>
          </cell>
        </row>
        <row r="10">
          <cell r="B10">
            <v>1260</v>
          </cell>
          <cell r="E10">
            <v>8.4</v>
          </cell>
          <cell r="H10">
            <v>13</v>
          </cell>
        </row>
        <row r="12">
          <cell r="B12">
            <v>3771</v>
          </cell>
          <cell r="E12">
            <v>10.475</v>
          </cell>
          <cell r="H12">
            <v>37</v>
          </cell>
        </row>
        <row r="13">
          <cell r="E13">
            <v>7.936507936507937</v>
          </cell>
          <cell r="H13">
            <v>98</v>
          </cell>
        </row>
        <row r="14">
          <cell r="B14">
            <v>4500</v>
          </cell>
          <cell r="E14">
            <v>11.842105263157896</v>
          </cell>
          <cell r="H14">
            <v>43</v>
          </cell>
        </row>
        <row r="15">
          <cell r="B15">
            <v>4530</v>
          </cell>
          <cell r="E15">
            <v>12.583333333333334</v>
          </cell>
          <cell r="H15">
            <v>45</v>
          </cell>
        </row>
        <row r="16">
          <cell r="B16">
            <v>12200</v>
          </cell>
          <cell r="E16">
            <v>18.208955223880597</v>
          </cell>
          <cell r="H16">
            <v>118</v>
          </cell>
        </row>
        <row r="17">
          <cell r="B17">
            <v>1985</v>
          </cell>
          <cell r="E17">
            <v>11.676470588235293</v>
          </cell>
          <cell r="H17">
            <v>19</v>
          </cell>
        </row>
        <row r="18">
          <cell r="E18" t="e">
            <v>#DIV/0!</v>
          </cell>
          <cell r="H18">
            <v>0</v>
          </cell>
        </row>
        <row r="19">
          <cell r="B19">
            <v>5554</v>
          </cell>
          <cell r="E19">
            <v>12.622727272727273</v>
          </cell>
          <cell r="H19">
            <v>62</v>
          </cell>
        </row>
        <row r="21">
          <cell r="B21">
            <v>64000</v>
          </cell>
          <cell r="E21">
            <v>12.673267326732674</v>
          </cell>
          <cell r="H21">
            <v>781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олоко"/>
      <sheetName val="мин. удобрения"/>
    </sheetNames>
    <sheetDataSet>
      <sheetData sheetId="0">
        <row r="8">
          <cell r="B8">
            <v>10200</v>
          </cell>
        </row>
        <row r="9">
          <cell r="B9">
            <v>10000</v>
          </cell>
        </row>
        <row r="12">
          <cell r="B12">
            <v>5020</v>
          </cell>
        </row>
        <row r="13">
          <cell r="B13">
            <v>10700</v>
          </cell>
        </row>
        <row r="14">
          <cell r="B14">
            <v>5200</v>
          </cell>
        </row>
        <row r="15">
          <cell r="B15">
            <v>4631</v>
          </cell>
        </row>
        <row r="16">
          <cell r="B16">
            <v>12250</v>
          </cell>
        </row>
        <row r="17">
          <cell r="B17">
            <v>3341</v>
          </cell>
        </row>
        <row r="19">
          <cell r="B19">
            <v>10958</v>
          </cell>
        </row>
        <row r="21">
          <cell r="B21">
            <v>72300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C33"/>
  <sheetViews>
    <sheetView tabSelected="1" zoomScale="80" zoomScaleNormal="80" zoomScalePageLayoutView="0" workbookViewId="0" topLeftCell="A1">
      <selection activeCell="AH17" sqref="AH17"/>
    </sheetView>
  </sheetViews>
  <sheetFormatPr defaultColWidth="9.00390625" defaultRowHeight="12.75"/>
  <cols>
    <col min="1" max="1" width="25.00390625" style="4" customWidth="1"/>
    <col min="2" max="2" width="16.875" style="2" customWidth="1"/>
    <col min="3" max="3" width="15.875" style="3" customWidth="1"/>
    <col min="4" max="4" width="8.00390625" style="3" hidden="1" customWidth="1"/>
    <col min="5" max="5" width="14.00390625" style="3" customWidth="1"/>
    <col min="6" max="6" width="16.375" style="3" customWidth="1"/>
    <col min="7" max="7" width="0.12890625" style="3" hidden="1" customWidth="1"/>
    <col min="8" max="8" width="6.125" style="3" hidden="1" customWidth="1"/>
    <col min="9" max="9" width="5.875" style="3" hidden="1" customWidth="1"/>
    <col min="10" max="10" width="7.125" style="3" hidden="1" customWidth="1"/>
    <col min="11" max="11" width="4.00390625" style="3" hidden="1" customWidth="1"/>
    <col min="12" max="12" width="7.00390625" style="3" hidden="1" customWidth="1"/>
    <col min="13" max="13" width="6.875" style="2" hidden="1" customWidth="1"/>
    <col min="14" max="14" width="0.875" style="2" hidden="1" customWidth="1"/>
    <col min="15" max="15" width="5.625" style="2" hidden="1" customWidth="1"/>
    <col min="16" max="16" width="4.875" style="2" hidden="1" customWidth="1"/>
    <col min="17" max="17" width="0.12890625" style="2" hidden="1" customWidth="1"/>
    <col min="18" max="18" width="7.75390625" style="2" hidden="1" customWidth="1"/>
    <col min="19" max="19" width="14.625" style="2" customWidth="1"/>
    <col min="20" max="20" width="15.00390625" style="2" customWidth="1"/>
    <col min="21" max="21" width="8.75390625" style="2" hidden="1" customWidth="1"/>
    <col min="22" max="22" width="7.625" style="2" hidden="1" customWidth="1"/>
    <col min="23" max="23" width="7.625" style="4" hidden="1" customWidth="1"/>
    <col min="24" max="24" width="0.12890625" style="4" hidden="1" customWidth="1"/>
    <col min="25" max="26" width="9.125" style="4" hidden="1" customWidth="1"/>
    <col min="27" max="27" width="8.75390625" style="4" hidden="1" customWidth="1"/>
    <col min="28" max="28" width="9.75390625" style="4" hidden="1" customWidth="1"/>
    <col min="29" max="29" width="8.25390625" style="4" hidden="1" customWidth="1"/>
    <col min="30" max="16384" width="9.125" style="4" customWidth="1"/>
  </cols>
  <sheetData>
    <row r="1" ht="0.75" customHeight="1">
      <c r="A1" s="1" t="s">
        <v>14</v>
      </c>
    </row>
    <row r="2" spans="1:29" ht="18.75" customHeigh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5"/>
      <c r="X2" s="5"/>
      <c r="Y2" s="5"/>
      <c r="Z2" s="5"/>
      <c r="AA2" s="5"/>
      <c r="AB2" s="5"/>
      <c r="AC2" s="5"/>
    </row>
    <row r="3" spans="1:29" ht="18.75" customHeight="1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ht="18.75" customHeight="1">
      <c r="A4" s="5" t="s">
        <v>21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5"/>
      <c r="X4" s="5"/>
      <c r="Y4" s="5"/>
      <c r="Z4" s="5"/>
      <c r="AA4" s="5"/>
      <c r="AB4" s="5"/>
      <c r="AC4" s="5"/>
    </row>
    <row r="5" spans="1:29" ht="40.5" customHeight="1">
      <c r="A5" s="42" t="s">
        <v>4</v>
      </c>
      <c r="B5" s="43" t="s">
        <v>22</v>
      </c>
      <c r="C5" s="44"/>
      <c r="D5" s="45"/>
      <c r="E5" s="49" t="s">
        <v>8</v>
      </c>
      <c r="F5" s="50"/>
      <c r="G5" s="51"/>
      <c r="H5" s="55" t="s">
        <v>23</v>
      </c>
      <c r="I5" s="56"/>
      <c r="J5" s="56"/>
      <c r="K5" s="56"/>
      <c r="L5" s="56"/>
      <c r="M5" s="56"/>
      <c r="N5" s="56"/>
      <c r="O5" s="56"/>
      <c r="P5" s="57"/>
      <c r="Q5" s="6"/>
      <c r="R5" s="58" t="s">
        <v>12</v>
      </c>
      <c r="S5" s="43" t="s">
        <v>24</v>
      </c>
      <c r="T5" s="45"/>
      <c r="U5" s="42" t="s">
        <v>36</v>
      </c>
      <c r="V5" s="61" t="s">
        <v>18</v>
      </c>
      <c r="W5" s="58" t="s">
        <v>37</v>
      </c>
      <c r="X5" s="8"/>
      <c r="Y5" s="8"/>
      <c r="Z5" s="8"/>
      <c r="AA5" s="61" t="s">
        <v>26</v>
      </c>
      <c r="AB5" s="58" t="s">
        <v>35</v>
      </c>
      <c r="AC5" s="68" t="s">
        <v>34</v>
      </c>
    </row>
    <row r="6" spans="1:29" ht="0.75" customHeight="1">
      <c r="A6" s="42"/>
      <c r="B6" s="46"/>
      <c r="C6" s="47"/>
      <c r="D6" s="48"/>
      <c r="E6" s="52"/>
      <c r="F6" s="53"/>
      <c r="G6" s="54"/>
      <c r="H6" s="62" t="s">
        <v>6</v>
      </c>
      <c r="I6" s="62" t="s">
        <v>32</v>
      </c>
      <c r="J6" s="63" t="s">
        <v>38</v>
      </c>
      <c r="K6" s="9"/>
      <c r="L6" s="62" t="s">
        <v>7</v>
      </c>
      <c r="M6" s="64" t="s">
        <v>33</v>
      </c>
      <c r="N6" s="65" t="s">
        <v>17</v>
      </c>
      <c r="O6" s="67" t="s">
        <v>20</v>
      </c>
      <c r="P6" s="67" t="s">
        <v>9</v>
      </c>
      <c r="Q6" s="55" t="s">
        <v>5</v>
      </c>
      <c r="R6" s="59"/>
      <c r="S6" s="46"/>
      <c r="T6" s="48"/>
      <c r="U6" s="42"/>
      <c r="V6" s="61"/>
      <c r="W6" s="59"/>
      <c r="X6" s="8"/>
      <c r="Y6" s="8"/>
      <c r="Z6" s="8"/>
      <c r="AA6" s="61"/>
      <c r="AB6" s="59"/>
      <c r="AC6" s="69"/>
    </row>
    <row r="7" spans="1:29" s="15" customFormat="1" ht="99" customHeight="1">
      <c r="A7" s="42"/>
      <c r="B7" s="40" t="s">
        <v>41</v>
      </c>
      <c r="C7" s="11" t="s">
        <v>38</v>
      </c>
      <c r="D7" s="11" t="s">
        <v>25</v>
      </c>
      <c r="E7" s="39" t="s">
        <v>39</v>
      </c>
      <c r="F7" s="11" t="s">
        <v>38</v>
      </c>
      <c r="G7" s="10" t="s">
        <v>30</v>
      </c>
      <c r="H7" s="62"/>
      <c r="I7" s="62"/>
      <c r="J7" s="63"/>
      <c r="K7" s="12" t="s">
        <v>13</v>
      </c>
      <c r="L7" s="62"/>
      <c r="M7" s="64"/>
      <c r="N7" s="66"/>
      <c r="O7" s="67"/>
      <c r="P7" s="67"/>
      <c r="Q7" s="55"/>
      <c r="R7" s="60"/>
      <c r="S7" s="13">
        <v>2019</v>
      </c>
      <c r="T7" s="13">
        <v>2018</v>
      </c>
      <c r="U7" s="42"/>
      <c r="V7" s="61"/>
      <c r="W7" s="60"/>
      <c r="X7" s="14"/>
      <c r="Y7" s="14"/>
      <c r="Z7" s="14"/>
      <c r="AA7" s="61"/>
      <c r="AB7" s="60"/>
      <c r="AC7" s="70"/>
    </row>
    <row r="8" spans="1:29" s="19" customFormat="1" ht="18.75" customHeight="1">
      <c r="A8" s="38" t="s">
        <v>27</v>
      </c>
      <c r="B8" s="16">
        <v>10200</v>
      </c>
      <c r="C8" s="16">
        <f>B8-'[3]молоко'!$B8</f>
        <v>0</v>
      </c>
      <c r="D8" s="16">
        <f>B8-'[4]молоко'!$B8</f>
        <v>0</v>
      </c>
      <c r="E8" s="17">
        <f aca="true" t="shared" si="0" ref="E8:E21">B8/R8</f>
        <v>17</v>
      </c>
      <c r="F8" s="17">
        <f>E8-'[3]молоко'!$E8</f>
        <v>0</v>
      </c>
      <c r="G8" s="17">
        <v>0</v>
      </c>
      <c r="H8" s="16">
        <f>L8+M8</f>
        <v>99</v>
      </c>
      <c r="I8" s="16"/>
      <c r="J8" s="16">
        <f>H8-'[3]молоко'!$H8</f>
        <v>1</v>
      </c>
      <c r="K8" s="16">
        <f>H8-'[1]Лист1'!$H8</f>
        <v>26</v>
      </c>
      <c r="L8" s="16"/>
      <c r="M8" s="16">
        <v>99</v>
      </c>
      <c r="N8" s="16"/>
      <c r="O8" s="16"/>
      <c r="P8" s="17">
        <f aca="true" t="shared" si="1" ref="P8:P18">(I8+L8+M8+N8)/R8*100</f>
        <v>16.5</v>
      </c>
      <c r="Q8" s="16">
        <v>8</v>
      </c>
      <c r="R8" s="16">
        <v>600</v>
      </c>
      <c r="S8" s="18">
        <f>(I8+L8+M8+N8)/B8/3.6*3.4*10000</f>
        <v>91.66666666666667</v>
      </c>
      <c r="T8" s="18">
        <v>97</v>
      </c>
      <c r="U8" s="16">
        <v>67</v>
      </c>
      <c r="V8" s="16">
        <v>16</v>
      </c>
      <c r="W8" s="16">
        <v>32</v>
      </c>
      <c r="X8" s="16"/>
      <c r="Y8" s="16"/>
      <c r="Z8" s="16"/>
      <c r="AA8" s="16">
        <v>10</v>
      </c>
      <c r="AB8" s="16">
        <v>1</v>
      </c>
      <c r="AC8" s="16"/>
    </row>
    <row r="9" spans="1:29" s="19" customFormat="1" ht="15" customHeight="1">
      <c r="A9" s="38" t="s">
        <v>0</v>
      </c>
      <c r="B9" s="16">
        <v>10000</v>
      </c>
      <c r="C9" s="16">
        <f>B9-'[3]молоко'!$B9</f>
        <v>0</v>
      </c>
      <c r="D9" s="16">
        <f>B9-'[4]молоко'!$B9</f>
        <v>0</v>
      </c>
      <c r="E9" s="17">
        <f t="shared" si="0"/>
        <v>15.151515151515152</v>
      </c>
      <c r="F9" s="17">
        <f>E9-'[3]молоко'!$E9</f>
        <v>0</v>
      </c>
      <c r="G9" s="17">
        <v>0</v>
      </c>
      <c r="H9" s="16">
        <f aca="true" t="shared" si="2" ref="H9:H19">L9+M9</f>
        <v>92</v>
      </c>
      <c r="I9" s="16"/>
      <c r="J9" s="16">
        <f>H9-'[3]молоко'!$H9</f>
        <v>-6</v>
      </c>
      <c r="K9" s="16">
        <f>I9-'[2]Лист1'!$H9</f>
        <v>-94</v>
      </c>
      <c r="L9" s="16"/>
      <c r="M9" s="16">
        <v>92</v>
      </c>
      <c r="N9" s="16"/>
      <c r="O9" s="16"/>
      <c r="P9" s="17">
        <f t="shared" si="1"/>
        <v>13.939393939393941</v>
      </c>
      <c r="Q9" s="16">
        <v>5</v>
      </c>
      <c r="R9" s="16">
        <v>660</v>
      </c>
      <c r="S9" s="18">
        <f>(I9+L9+M9+N9)/B9/3.4*3.4*10000</f>
        <v>92</v>
      </c>
      <c r="T9" s="18">
        <v>96</v>
      </c>
      <c r="U9" s="16">
        <v>66</v>
      </c>
      <c r="V9" s="16">
        <v>44</v>
      </c>
      <c r="W9" s="16">
        <v>52</v>
      </c>
      <c r="X9" s="16"/>
      <c r="Y9" s="16"/>
      <c r="Z9" s="16"/>
      <c r="AA9" s="16">
        <v>39</v>
      </c>
      <c r="AB9" s="16"/>
      <c r="AC9" s="16"/>
    </row>
    <row r="10" spans="1:29" s="19" customFormat="1" ht="16.5" customHeight="1" hidden="1">
      <c r="A10" s="38" t="s">
        <v>28</v>
      </c>
      <c r="B10" s="16"/>
      <c r="C10" s="16">
        <f>B10-'[3]молоко'!$B10</f>
        <v>-1260</v>
      </c>
      <c r="D10" s="16">
        <f>B10-'[4]молоко'!$B10</f>
        <v>0</v>
      </c>
      <c r="E10" s="17"/>
      <c r="F10" s="17">
        <f>E10-'[3]молоко'!$E10</f>
        <v>-8.4</v>
      </c>
      <c r="G10" s="17">
        <v>0</v>
      </c>
      <c r="H10" s="16"/>
      <c r="I10" s="16"/>
      <c r="J10" s="16">
        <f>H10-'[3]молоко'!$H10</f>
        <v>-13</v>
      </c>
      <c r="K10" s="16">
        <f>H10-'[1]Лист1'!$H10</f>
        <v>-70</v>
      </c>
      <c r="L10" s="16"/>
      <c r="M10" s="18"/>
      <c r="N10" s="16"/>
      <c r="O10" s="16"/>
      <c r="P10" s="17" t="e">
        <f t="shared" si="1"/>
        <v>#DIV/0!</v>
      </c>
      <c r="Q10" s="16">
        <v>4</v>
      </c>
      <c r="R10" s="16"/>
      <c r="S10" s="18"/>
      <c r="T10" s="18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s="19" customFormat="1" ht="19.5" customHeight="1" hidden="1">
      <c r="A11" s="38"/>
      <c r="B11" s="16"/>
      <c r="C11" s="16">
        <f>B11-'[3]молоко'!$B11</f>
        <v>0</v>
      </c>
      <c r="D11" s="16">
        <f>B11-'[4]молоко'!$B11</f>
        <v>0</v>
      </c>
      <c r="E11" s="17"/>
      <c r="F11" s="17">
        <f>E11-'[3]молоко'!$E11</f>
        <v>0</v>
      </c>
      <c r="G11" s="17"/>
      <c r="H11" s="16">
        <f t="shared" si="2"/>
        <v>0</v>
      </c>
      <c r="I11" s="16"/>
      <c r="J11" s="16">
        <f>H11-'[3]молоко'!$H11</f>
        <v>0</v>
      </c>
      <c r="K11" s="16">
        <f>H11-'[1]Лист1'!$H11</f>
        <v>-67</v>
      </c>
      <c r="L11" s="16"/>
      <c r="M11" s="16"/>
      <c r="N11" s="16"/>
      <c r="O11" s="16"/>
      <c r="P11" s="17"/>
      <c r="Q11" s="16">
        <v>2</v>
      </c>
      <c r="R11" s="16">
        <v>0</v>
      </c>
      <c r="S11" s="18" t="e">
        <f>(I11+L11+M11+N11)/B11/3.4*3.4*10000</f>
        <v>#DIV/0!</v>
      </c>
      <c r="T11" s="18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s="19" customFormat="1" ht="18.75" customHeight="1">
      <c r="A12" s="38" t="s">
        <v>11</v>
      </c>
      <c r="B12" s="16">
        <v>4970</v>
      </c>
      <c r="C12" s="16">
        <f>B12-'[3]молоко'!$B12</f>
        <v>1199</v>
      </c>
      <c r="D12" s="16">
        <f>B12-'[4]молоко'!$B12</f>
        <v>-50</v>
      </c>
      <c r="E12" s="17">
        <f t="shared" si="0"/>
        <v>13.805555555555555</v>
      </c>
      <c r="F12" s="17">
        <f>E12-'[3]молоко'!$E12</f>
        <v>3.3305555555555557</v>
      </c>
      <c r="G12" s="17">
        <v>0</v>
      </c>
      <c r="H12" s="16">
        <f t="shared" si="2"/>
        <v>47</v>
      </c>
      <c r="I12" s="16"/>
      <c r="J12" s="16">
        <f>H12-'[3]молоко'!$H12</f>
        <v>10</v>
      </c>
      <c r="K12" s="16">
        <f>H12-'[1]Лист1'!$H12</f>
        <v>8</v>
      </c>
      <c r="L12" s="16"/>
      <c r="M12" s="16">
        <v>47</v>
      </c>
      <c r="N12" s="16"/>
      <c r="O12" s="16"/>
      <c r="P12" s="17">
        <f t="shared" si="1"/>
        <v>13.055555555555557</v>
      </c>
      <c r="Q12" s="16">
        <v>3</v>
      </c>
      <c r="R12" s="16">
        <v>360</v>
      </c>
      <c r="S12" s="18">
        <f>(I12+L12+M12+N12)/B12/3.6*3.4*10000</f>
        <v>89.31365973619496</v>
      </c>
      <c r="T12" s="18">
        <v>99</v>
      </c>
      <c r="U12" s="16">
        <v>22</v>
      </c>
      <c r="V12" s="16"/>
      <c r="W12" s="16">
        <v>22</v>
      </c>
      <c r="X12" s="16"/>
      <c r="Y12" s="16"/>
      <c r="Z12" s="16"/>
      <c r="AA12" s="16"/>
      <c r="AB12" s="16">
        <v>25</v>
      </c>
      <c r="AC12" s="16"/>
    </row>
    <row r="13" spans="1:29" s="19" customFormat="1" ht="18.75" customHeight="1">
      <c r="A13" s="38" t="s">
        <v>10</v>
      </c>
      <c r="B13" s="16">
        <v>12800</v>
      </c>
      <c r="C13" s="16">
        <v>700</v>
      </c>
      <c r="D13" s="16">
        <f>B13-'[4]молоко'!$B13</f>
        <v>2100</v>
      </c>
      <c r="E13" s="17">
        <f t="shared" si="0"/>
        <v>10.158730158730158</v>
      </c>
      <c r="F13" s="17">
        <f>E13-'[3]молоко'!$E13</f>
        <v>2.2222222222222214</v>
      </c>
      <c r="G13" s="17">
        <v>0</v>
      </c>
      <c r="H13" s="16">
        <f t="shared" si="2"/>
        <v>102</v>
      </c>
      <c r="I13" s="16"/>
      <c r="J13" s="16">
        <f>H13-'[3]молоко'!$H13</f>
        <v>4</v>
      </c>
      <c r="K13" s="16">
        <f>H13-'[1]Лист1'!$H13</f>
        <v>-45</v>
      </c>
      <c r="L13" s="16"/>
      <c r="M13" s="16">
        <v>102</v>
      </c>
      <c r="N13" s="16"/>
      <c r="O13" s="16"/>
      <c r="P13" s="17">
        <f t="shared" si="1"/>
        <v>8.095238095238095</v>
      </c>
      <c r="Q13" s="16">
        <v>6</v>
      </c>
      <c r="R13" s="16">
        <v>1260</v>
      </c>
      <c r="S13" s="18">
        <f>(I13+L13+M13+N13)/B13/3.6*3.4*10000</f>
        <v>75.26041666666666</v>
      </c>
      <c r="T13" s="18">
        <v>96</v>
      </c>
      <c r="U13" s="16">
        <v>91</v>
      </c>
      <c r="V13" s="16">
        <v>23</v>
      </c>
      <c r="W13" s="16">
        <v>97</v>
      </c>
      <c r="X13" s="16"/>
      <c r="Y13" s="16"/>
      <c r="Z13" s="16"/>
      <c r="AA13" s="16">
        <v>23</v>
      </c>
      <c r="AB13" s="16"/>
      <c r="AC13" s="16"/>
    </row>
    <row r="14" spans="1:29" s="19" customFormat="1" ht="18.75" customHeight="1">
      <c r="A14" s="38" t="s">
        <v>31</v>
      </c>
      <c r="B14" s="16">
        <v>5200</v>
      </c>
      <c r="C14" s="16">
        <f>B14-'[3]молоко'!$B14</f>
        <v>700</v>
      </c>
      <c r="D14" s="16">
        <f>B14-'[4]молоко'!$B14</f>
        <v>0</v>
      </c>
      <c r="E14" s="17">
        <f t="shared" si="0"/>
        <v>13.68421052631579</v>
      </c>
      <c r="F14" s="17">
        <f>E14-'[3]молоко'!$E14</f>
        <v>1.8421052631578938</v>
      </c>
      <c r="G14" s="17">
        <v>0</v>
      </c>
      <c r="H14" s="16">
        <f t="shared" si="2"/>
        <v>49</v>
      </c>
      <c r="I14" s="16"/>
      <c r="J14" s="16">
        <f>H14-'[3]молоко'!$H14</f>
        <v>6</v>
      </c>
      <c r="K14" s="16">
        <f>H14-'[1]Лист1'!$H15</f>
        <v>7</v>
      </c>
      <c r="L14" s="16"/>
      <c r="M14" s="16">
        <v>49</v>
      </c>
      <c r="N14" s="16"/>
      <c r="O14" s="16"/>
      <c r="P14" s="17">
        <f t="shared" si="1"/>
        <v>12.894736842105264</v>
      </c>
      <c r="Q14" s="16">
        <v>5</v>
      </c>
      <c r="R14" s="16">
        <v>380</v>
      </c>
      <c r="S14" s="18">
        <f>(I14+L14+M14+N14)/B14/3.6*3.4*10000</f>
        <v>88.99572649572649</v>
      </c>
      <c r="T14" s="18">
        <v>87</v>
      </c>
      <c r="U14" s="16">
        <v>25</v>
      </c>
      <c r="V14" s="16">
        <v>8</v>
      </c>
      <c r="W14" s="16">
        <v>40</v>
      </c>
      <c r="X14" s="16"/>
      <c r="Y14" s="16"/>
      <c r="Z14" s="16"/>
      <c r="AA14" s="16">
        <v>5</v>
      </c>
      <c r="AB14" s="16">
        <v>2</v>
      </c>
      <c r="AC14" s="16"/>
    </row>
    <row r="15" spans="1:29" s="19" customFormat="1" ht="18.75" customHeight="1">
      <c r="A15" s="38" t="s">
        <v>1</v>
      </c>
      <c r="B15" s="16">
        <v>4850</v>
      </c>
      <c r="C15" s="16">
        <f>B15-'[3]молоко'!$B15</f>
        <v>320</v>
      </c>
      <c r="D15" s="16">
        <f>B15-'[4]молоко'!$B15</f>
        <v>219</v>
      </c>
      <c r="E15" s="17">
        <f t="shared" si="0"/>
        <v>13.472222222222221</v>
      </c>
      <c r="F15" s="17">
        <f>E15-'[3]молоко'!$E15</f>
        <v>0.8888888888888875</v>
      </c>
      <c r="G15" s="20">
        <v>0</v>
      </c>
      <c r="H15" s="16">
        <f t="shared" si="2"/>
        <v>46</v>
      </c>
      <c r="I15" s="16"/>
      <c r="J15" s="16">
        <f>H15-'[3]молоко'!$H15</f>
        <v>1</v>
      </c>
      <c r="K15" s="16">
        <f>H15-'[1]Лист1'!$H16</f>
        <v>3</v>
      </c>
      <c r="L15" s="16"/>
      <c r="M15" s="16">
        <v>46</v>
      </c>
      <c r="N15" s="16"/>
      <c r="O15" s="16"/>
      <c r="P15" s="17">
        <f t="shared" si="1"/>
        <v>12.777777777777777</v>
      </c>
      <c r="Q15" s="16">
        <v>3</v>
      </c>
      <c r="R15" s="16">
        <v>360</v>
      </c>
      <c r="S15" s="18">
        <f>(I15+L15+M15+N15)/B15/3.6*3.4*10000</f>
        <v>89.57617411225658</v>
      </c>
      <c r="T15" s="18">
        <v>87</v>
      </c>
      <c r="U15" s="16">
        <v>53</v>
      </c>
      <c r="V15" s="16">
        <v>3</v>
      </c>
      <c r="W15" s="16">
        <v>33</v>
      </c>
      <c r="X15" s="16"/>
      <c r="Y15" s="16"/>
      <c r="Z15" s="16"/>
      <c r="AA15" s="16">
        <v>6</v>
      </c>
      <c r="AB15" s="16">
        <v>2</v>
      </c>
      <c r="AC15" s="16"/>
    </row>
    <row r="16" spans="1:29" s="19" customFormat="1" ht="18.75" customHeight="1">
      <c r="A16" s="38" t="s">
        <v>29</v>
      </c>
      <c r="B16" s="16">
        <v>12250</v>
      </c>
      <c r="C16" s="16">
        <f>B16-'[3]молоко'!$B16</f>
        <v>50</v>
      </c>
      <c r="D16" s="16">
        <f>B16-'[4]молоко'!$B16</f>
        <v>0</v>
      </c>
      <c r="E16" s="17">
        <f t="shared" si="0"/>
        <v>18.28358208955224</v>
      </c>
      <c r="F16" s="17">
        <f>E16-'[3]молоко'!$E16</f>
        <v>0.07462686567164312</v>
      </c>
      <c r="G16" s="17">
        <v>0</v>
      </c>
      <c r="H16" s="16">
        <f t="shared" si="2"/>
        <v>120</v>
      </c>
      <c r="I16" s="16"/>
      <c r="J16" s="16">
        <f>H16-'[3]молоко'!$H16</f>
        <v>2</v>
      </c>
      <c r="K16" s="16">
        <f>H16-'[1]Лист1'!$H17</f>
        <v>29</v>
      </c>
      <c r="L16" s="16"/>
      <c r="M16" s="16">
        <v>120</v>
      </c>
      <c r="N16" s="16"/>
      <c r="O16" s="16"/>
      <c r="P16" s="17">
        <f t="shared" si="1"/>
        <v>17.91044776119403</v>
      </c>
      <c r="Q16" s="16">
        <v>5</v>
      </c>
      <c r="R16" s="16">
        <v>670</v>
      </c>
      <c r="S16" s="18">
        <f>(I16+L16+M16+N16)/B16/3.7*3.4*10000</f>
        <v>90.0165471594043</v>
      </c>
      <c r="T16" s="18">
        <v>90</v>
      </c>
      <c r="U16" s="16">
        <v>85</v>
      </c>
      <c r="V16" s="16">
        <v>16</v>
      </c>
      <c r="W16" s="16">
        <v>87</v>
      </c>
      <c r="X16" s="16"/>
      <c r="Y16" s="16"/>
      <c r="Z16" s="16"/>
      <c r="AA16" s="16">
        <v>15</v>
      </c>
      <c r="AB16" s="16"/>
      <c r="AC16" s="16"/>
    </row>
    <row r="17" spans="1:29" s="19" customFormat="1" ht="18.75" customHeight="1">
      <c r="A17" s="38" t="s">
        <v>2</v>
      </c>
      <c r="B17" s="16">
        <v>3341</v>
      </c>
      <c r="C17" s="16">
        <f>B17-'[3]молоко'!$B17</f>
        <v>1356</v>
      </c>
      <c r="D17" s="16">
        <f>B17-'[4]молоко'!$B17</f>
        <v>0</v>
      </c>
      <c r="E17" s="17">
        <f t="shared" si="0"/>
        <v>19.652941176470588</v>
      </c>
      <c r="F17" s="17">
        <f>E17-'[3]молоко'!$E17</f>
        <v>7.976470588235294</v>
      </c>
      <c r="G17" s="17">
        <v>0</v>
      </c>
      <c r="H17" s="16">
        <f t="shared" si="2"/>
        <v>35</v>
      </c>
      <c r="I17" s="16"/>
      <c r="J17" s="16">
        <f>H17-'[3]молоко'!$H17</f>
        <v>16</v>
      </c>
      <c r="K17" s="16">
        <f>H17-'[1]Лист1'!$H18</f>
        <v>9</v>
      </c>
      <c r="L17" s="16"/>
      <c r="M17" s="16">
        <v>35</v>
      </c>
      <c r="N17" s="16"/>
      <c r="O17" s="16"/>
      <c r="P17" s="17">
        <f t="shared" si="1"/>
        <v>20.588235294117645</v>
      </c>
      <c r="Q17" s="16">
        <v>1</v>
      </c>
      <c r="R17" s="16">
        <v>170</v>
      </c>
      <c r="S17" s="18">
        <f>(I17+L17+M17+N17)/B17/3.9*3.4*10000</f>
        <v>91.32840620419188</v>
      </c>
      <c r="T17" s="18">
        <v>97</v>
      </c>
      <c r="U17" s="16">
        <v>21</v>
      </c>
      <c r="V17" s="16">
        <v>2</v>
      </c>
      <c r="W17" s="16">
        <v>16</v>
      </c>
      <c r="X17" s="16"/>
      <c r="Y17" s="16"/>
      <c r="Z17" s="16"/>
      <c r="AA17" s="16">
        <v>10</v>
      </c>
      <c r="AB17" s="16"/>
      <c r="AC17" s="16"/>
    </row>
    <row r="18" spans="1:29" s="19" customFormat="1" ht="2.25" customHeight="1" hidden="1">
      <c r="A18" s="21"/>
      <c r="B18" s="16"/>
      <c r="C18" s="16">
        <f>B18-'[3]молоко'!$B18</f>
        <v>0</v>
      </c>
      <c r="D18" s="16">
        <f>B18-'[4]молоко'!$B18</f>
        <v>0</v>
      </c>
      <c r="E18" s="17" t="e">
        <f t="shared" si="0"/>
        <v>#DIV/0!</v>
      </c>
      <c r="F18" s="17" t="e">
        <f>E18-'[3]молоко'!$E18</f>
        <v>#DIV/0!</v>
      </c>
      <c r="G18" s="17">
        <v>0</v>
      </c>
      <c r="H18" s="16">
        <f t="shared" si="2"/>
        <v>0</v>
      </c>
      <c r="I18" s="16"/>
      <c r="J18" s="16">
        <f>H18-'[3]молоко'!$H18</f>
        <v>0</v>
      </c>
      <c r="K18" s="16"/>
      <c r="L18" s="16"/>
      <c r="M18" s="16"/>
      <c r="N18" s="16"/>
      <c r="O18" s="16"/>
      <c r="P18" s="17" t="e">
        <f t="shared" si="1"/>
        <v>#DIV/0!</v>
      </c>
      <c r="Q18" s="16"/>
      <c r="R18" s="16"/>
      <c r="S18" s="18" t="e">
        <f>(I18+L18+M18+N18)/B18/3.6*3.4*10000</f>
        <v>#DIV/0!</v>
      </c>
      <c r="T18" s="18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s="19" customFormat="1" ht="18.75" customHeight="1" hidden="1">
      <c r="A19" s="21" t="s">
        <v>16</v>
      </c>
      <c r="B19" s="16">
        <v>8889</v>
      </c>
      <c r="C19" s="16">
        <f>B19-'[3]молоко'!$B19</f>
        <v>3335</v>
      </c>
      <c r="D19" s="16">
        <f>B19-'[4]молоко'!$B19</f>
        <v>-2069</v>
      </c>
      <c r="E19" s="17">
        <f t="shared" si="0"/>
        <v>15.066101694915254</v>
      </c>
      <c r="F19" s="17">
        <f>E19-'[3]молоко'!$E19</f>
        <v>2.443374422187981</v>
      </c>
      <c r="G19" s="17">
        <v>0</v>
      </c>
      <c r="H19" s="16">
        <f t="shared" si="2"/>
        <v>98</v>
      </c>
      <c r="I19" s="16"/>
      <c r="J19" s="16">
        <f>H19-'[3]молоко'!$H19</f>
        <v>36</v>
      </c>
      <c r="K19" s="16"/>
      <c r="L19" s="16"/>
      <c r="M19" s="16">
        <v>98</v>
      </c>
      <c r="N19" s="16"/>
      <c r="O19" s="16"/>
      <c r="P19" s="17"/>
      <c r="Q19" s="16"/>
      <c r="R19" s="16">
        <v>590</v>
      </c>
      <c r="S19" s="18"/>
      <c r="T19" s="16"/>
      <c r="U19" s="16">
        <v>0</v>
      </c>
      <c r="V19" s="16"/>
      <c r="W19" s="16">
        <v>156</v>
      </c>
      <c r="X19" s="16"/>
      <c r="Y19" s="16"/>
      <c r="Z19" s="16"/>
      <c r="AA19" s="16"/>
      <c r="AB19" s="16"/>
      <c r="AC19" s="16"/>
    </row>
    <row r="20" spans="1:29" s="19" customFormat="1" ht="18.75" customHeight="1">
      <c r="A20" s="21"/>
      <c r="B20" s="16"/>
      <c r="C20" s="16"/>
      <c r="D20" s="16"/>
      <c r="E20" s="17"/>
      <c r="F20" s="17"/>
      <c r="G20" s="17"/>
      <c r="H20" s="16"/>
      <c r="I20" s="16"/>
      <c r="J20" s="16"/>
      <c r="K20" s="16"/>
      <c r="L20" s="16"/>
      <c r="M20" s="16"/>
      <c r="N20" s="16"/>
      <c r="O20" s="16"/>
      <c r="P20" s="17"/>
      <c r="Q20" s="16"/>
      <c r="R20" s="16"/>
      <c r="S20" s="18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s="36" customFormat="1" ht="18.75" customHeight="1">
      <c r="A21" s="22" t="s">
        <v>3</v>
      </c>
      <c r="B21" s="23">
        <f>SUM(B8:B20)</f>
        <v>72500</v>
      </c>
      <c r="C21" s="16">
        <f>B21-'[3]молоко'!$B21</f>
        <v>8500</v>
      </c>
      <c r="D21" s="16">
        <f>B21-'[4]молоко'!$B21</f>
        <v>200</v>
      </c>
      <c r="E21" s="20">
        <f t="shared" si="0"/>
        <v>14.356435643564357</v>
      </c>
      <c r="F21" s="17">
        <f>E21-'[3]молоко'!$E21</f>
        <v>1.6831683168316829</v>
      </c>
      <c r="G21" s="17">
        <v>0</v>
      </c>
      <c r="H21" s="23">
        <f>I21+L21+M21+N21+O21</f>
        <v>828</v>
      </c>
      <c r="I21" s="23">
        <f>SUM(I8:I19)</f>
        <v>0</v>
      </c>
      <c r="J21" s="16">
        <f>H21-'[3]молоко'!$H21</f>
        <v>47</v>
      </c>
      <c r="K21" s="23">
        <f>H21-'[1]Лист1'!$H23</f>
        <v>-98</v>
      </c>
      <c r="L21" s="23">
        <f>SUM(L8:L19)</f>
        <v>0</v>
      </c>
      <c r="M21" s="23">
        <f>SUM(M8:M19)</f>
        <v>688</v>
      </c>
      <c r="N21" s="23">
        <f>SUM(N8:N19)</f>
        <v>0</v>
      </c>
      <c r="O21" s="23">
        <v>140</v>
      </c>
      <c r="P21" s="20">
        <f>(I21+L21+M21+N21)/R21*100</f>
        <v>13.623762376237625</v>
      </c>
      <c r="Q21" s="23">
        <f>SUM(Q8:Q19)</f>
        <v>42</v>
      </c>
      <c r="R21" s="23">
        <f>SUM(R8:R19)</f>
        <v>5050</v>
      </c>
      <c r="S21" s="18">
        <f>(I21+L21+M21+N21)/B21/3.5*3.4*10000</f>
        <v>92.18522167487683</v>
      </c>
      <c r="T21" s="23">
        <v>94</v>
      </c>
      <c r="U21" s="23">
        <f>SUM(U8:U20)</f>
        <v>430</v>
      </c>
      <c r="V21" s="23">
        <f>SUM(V8:V19)</f>
        <v>112</v>
      </c>
      <c r="W21" s="16">
        <f>SUM(W8:W20)</f>
        <v>535</v>
      </c>
      <c r="X21" s="16"/>
      <c r="Y21" s="16"/>
      <c r="Z21" s="16"/>
      <c r="AA21" s="23">
        <f>SUM(AA8:AA20)</f>
        <v>108</v>
      </c>
      <c r="AB21" s="16">
        <f>SUM(AB8:AB20)</f>
        <v>30</v>
      </c>
      <c r="AC21" s="23">
        <f>SUM(AC8:AC20)</f>
        <v>0</v>
      </c>
    </row>
    <row r="22" spans="1:26" s="32" customFormat="1" ht="18.75">
      <c r="A22" s="24"/>
      <c r="B22" s="25"/>
      <c r="C22" s="26"/>
      <c r="D22" s="25"/>
      <c r="E22" s="27"/>
      <c r="F22" s="27"/>
      <c r="G22" s="27"/>
      <c r="H22" s="25"/>
      <c r="I22" s="25"/>
      <c r="J22" s="37"/>
      <c r="K22" s="25"/>
      <c r="L22" s="25"/>
      <c r="M22" s="28"/>
      <c r="N22" s="28"/>
      <c r="O22" s="28"/>
      <c r="P22" s="29"/>
      <c r="Q22" s="28"/>
      <c r="R22" s="28"/>
      <c r="S22" s="30"/>
      <c r="T22" s="28"/>
      <c r="U22" s="28"/>
      <c r="V22" s="28"/>
      <c r="W22" s="31"/>
      <c r="X22" s="31"/>
      <c r="Y22" s="31"/>
      <c r="Z22" s="31"/>
    </row>
    <row r="23" spans="1:22" s="32" customFormat="1" ht="15">
      <c r="A23" s="33"/>
      <c r="B23" s="28"/>
      <c r="C23" s="26" t="s">
        <v>19</v>
      </c>
      <c r="D23" s="26"/>
      <c r="E23" s="27"/>
      <c r="F23" s="27"/>
      <c r="G23" s="27"/>
      <c r="H23" s="25"/>
      <c r="I23" s="25"/>
      <c r="J23" s="25"/>
      <c r="K23" s="25"/>
      <c r="L23" s="25"/>
      <c r="M23" s="28"/>
      <c r="N23" s="28"/>
      <c r="O23" s="28"/>
      <c r="P23" s="34"/>
      <c r="Q23" s="28"/>
      <c r="R23" s="28"/>
      <c r="S23" s="30"/>
      <c r="T23" s="28"/>
      <c r="U23" s="28"/>
      <c r="V23" s="35"/>
    </row>
    <row r="24" spans="3:18" ht="15">
      <c r="C24" s="26"/>
      <c r="D24" s="26"/>
      <c r="E24" s="26"/>
      <c r="F24" s="3" t="s">
        <v>14</v>
      </c>
      <c r="P24" s="2" t="s">
        <v>15</v>
      </c>
      <c r="R24" s="3"/>
    </row>
    <row r="25" spans="3:5" ht="15">
      <c r="C25" s="26"/>
      <c r="D25" s="26"/>
      <c r="E25" s="26"/>
    </row>
    <row r="26" spans="1:22" ht="14.25" customHeight="1">
      <c r="A26" s="2"/>
      <c r="B26" s="2" t="s">
        <v>14</v>
      </c>
      <c r="O26" s="2" t="s">
        <v>14</v>
      </c>
      <c r="S26" s="4"/>
      <c r="T26" s="4"/>
      <c r="U26" s="4"/>
      <c r="V26" s="4"/>
    </row>
    <row r="27" spans="1:22" ht="22.5" customHeight="1">
      <c r="A27" s="2"/>
      <c r="S27" s="4"/>
      <c r="T27" s="4"/>
      <c r="U27" s="4"/>
      <c r="V27" s="4"/>
    </row>
    <row r="28" spans="1:22" ht="15">
      <c r="A28" s="2"/>
      <c r="S28" s="4"/>
      <c r="T28" s="4"/>
      <c r="U28" s="4"/>
      <c r="V28" s="4"/>
    </row>
    <row r="33" ht="15">
      <c r="J33" s="3" t="s">
        <v>14</v>
      </c>
    </row>
  </sheetData>
  <sheetProtection/>
  <mergeCells count="22">
    <mergeCell ref="A3:AC3"/>
    <mergeCell ref="W5:W7"/>
    <mergeCell ref="AA5:AA7"/>
    <mergeCell ref="AB5:AB7"/>
    <mergeCell ref="AC5:AC7"/>
    <mergeCell ref="P6:P7"/>
    <mergeCell ref="Q6:Q7"/>
    <mergeCell ref="I6:I7"/>
    <mergeCell ref="J6:J7"/>
    <mergeCell ref="L6:L7"/>
    <mergeCell ref="M6:M7"/>
    <mergeCell ref="N6:N7"/>
    <mergeCell ref="O6:O7"/>
    <mergeCell ref="A5:A7"/>
    <mergeCell ref="B5:D6"/>
    <mergeCell ref="E5:G6"/>
    <mergeCell ref="H5:P5"/>
    <mergeCell ref="R5:R7"/>
    <mergeCell ref="S5:T6"/>
    <mergeCell ref="U5:U7"/>
    <mergeCell ref="V5:V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Ирина</cp:lastModifiedBy>
  <cp:lastPrinted>2019-02-11T04:43:54Z</cp:lastPrinted>
  <dcterms:created xsi:type="dcterms:W3CDTF">2002-08-14T06:30:45Z</dcterms:created>
  <dcterms:modified xsi:type="dcterms:W3CDTF">2019-02-11T04:51:37Z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