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480" windowHeight="11520" activeTab="2"/>
  </bookViews>
  <sheets>
    <sheet name="2023" sheetId="1" r:id="rId1"/>
    <sheet name="2024" sheetId="4" r:id="rId2"/>
    <sheet name="2025" sheetId="3" r:id="rId3"/>
  </sheets>
  <calcPr calcId="144525"/>
</workbook>
</file>

<file path=xl/calcChain.xml><?xml version="1.0" encoding="utf-8"?>
<calcChain xmlns="http://schemas.openxmlformats.org/spreadsheetml/2006/main">
  <c r="C33" i="4" l="1"/>
  <c r="C32" i="4"/>
  <c r="D31" i="4"/>
  <c r="D28" i="4"/>
  <c r="D22" i="4" s="1"/>
  <c r="B27" i="4"/>
  <c r="C26" i="4"/>
  <c r="B26" i="4" s="1"/>
  <c r="B25" i="4"/>
  <c r="B24" i="4"/>
  <c r="B22" i="4" s="1"/>
  <c r="C22" i="4"/>
  <c r="D21" i="4"/>
  <c r="C21" i="4"/>
  <c r="B20" i="4"/>
  <c r="B19" i="4"/>
  <c r="B18" i="4"/>
  <c r="B17" i="4"/>
  <c r="B16" i="4"/>
  <c r="B15" i="4"/>
  <c r="B14" i="4"/>
  <c r="B13" i="4"/>
  <c r="B12" i="4"/>
  <c r="B11" i="4"/>
  <c r="B9" i="4"/>
  <c r="B7" i="4"/>
  <c r="B21" i="4" s="1"/>
  <c r="B33" i="4" l="1"/>
  <c r="D33" i="4"/>
  <c r="C55" i="1" l="1"/>
  <c r="C78" i="1"/>
  <c r="D55" i="1"/>
  <c r="D28" i="1"/>
  <c r="C25" i="1" l="1"/>
  <c r="C53" i="1"/>
  <c r="C26" i="1" l="1"/>
  <c r="C38" i="1" l="1"/>
  <c r="C42" i="1"/>
  <c r="C68" i="1" l="1"/>
  <c r="C49" i="1"/>
  <c r="B49" i="1" l="1"/>
  <c r="B58" i="1"/>
  <c r="C58" i="1"/>
  <c r="C37" i="1" l="1"/>
  <c r="D31" i="1"/>
  <c r="C59" i="1" l="1"/>
  <c r="C60" i="1" l="1"/>
  <c r="C61" i="1"/>
  <c r="B61" i="1" s="1"/>
  <c r="C70" i="1"/>
  <c r="D48" i="1"/>
  <c r="D42" i="1"/>
  <c r="D49" i="1" l="1"/>
  <c r="C21" i="1"/>
  <c r="B55" i="1" l="1"/>
  <c r="B63" i="1" l="1"/>
  <c r="B11" i="1" l="1"/>
  <c r="C45" i="1" l="1"/>
  <c r="B42" i="1" l="1"/>
  <c r="B48" i="1" l="1"/>
  <c r="D37" i="1" l="1"/>
  <c r="B20" i="1" l="1"/>
  <c r="B7" i="1" l="1"/>
  <c r="B12" i="1"/>
  <c r="B17" i="1"/>
  <c r="B39" i="1"/>
  <c r="B38" i="1"/>
  <c r="B60" i="1" l="1"/>
  <c r="B68" i="1"/>
  <c r="B9" i="1" l="1"/>
  <c r="B19" i="1" l="1"/>
  <c r="B46" i="1"/>
  <c r="B45" i="1"/>
  <c r="D45" i="1"/>
  <c r="C41" i="1"/>
  <c r="B41" i="1" l="1"/>
  <c r="B37" i="1" s="1"/>
  <c r="C76" i="1"/>
  <c r="D52" i="1" l="1"/>
  <c r="C52" i="1"/>
  <c r="B66" i="1"/>
  <c r="B25" i="1"/>
  <c r="B77" i="1"/>
  <c r="B76" i="1" s="1"/>
  <c r="D76" i="1"/>
  <c r="B59" i="1"/>
  <c r="B56" i="1"/>
  <c r="B50" i="1"/>
  <c r="B43" i="1"/>
  <c r="B27" i="1"/>
  <c r="D22" i="1"/>
  <c r="B26" i="1"/>
  <c r="B24" i="1"/>
  <c r="D21" i="1"/>
  <c r="B18" i="1"/>
  <c r="B16" i="1"/>
  <c r="B15" i="1"/>
  <c r="B14" i="1"/>
  <c r="B13" i="1"/>
  <c r="B21" i="1" l="1"/>
  <c r="C81" i="1"/>
  <c r="D33" i="1"/>
  <c r="B22" i="1"/>
  <c r="B70" i="1"/>
  <c r="B54" i="1"/>
  <c r="B53" i="1"/>
  <c r="B52" i="1" s="1"/>
  <c r="D58" i="1"/>
  <c r="D81" i="1" s="1"/>
  <c r="B81" i="1" l="1"/>
  <c r="D83" i="1"/>
  <c r="B33" i="1"/>
  <c r="B83" i="1" l="1"/>
  <c r="C22" i="1" l="1"/>
  <c r="C33" i="1" s="1"/>
  <c r="C83" i="1" s="1"/>
</calcChain>
</file>

<file path=xl/sharedStrings.xml><?xml version="1.0" encoding="utf-8"?>
<sst xmlns="http://schemas.openxmlformats.org/spreadsheetml/2006/main" count="297" uniqueCount="84">
  <si>
    <t>(тыс. руб.)</t>
  </si>
  <si>
    <t>Консолидированный</t>
  </si>
  <si>
    <t>в том числе</t>
  </si>
  <si>
    <t>Доходы</t>
  </si>
  <si>
    <t>бюджет муницип.р-на</t>
  </si>
  <si>
    <t>муницип.район</t>
  </si>
  <si>
    <t>поселения</t>
  </si>
  <si>
    <t>Налог на доходы физических лиц</t>
  </si>
  <si>
    <t>контингент налога (100%)</t>
  </si>
  <si>
    <t>х</t>
  </si>
  <si>
    <t>отчисления в местные бюджеты</t>
  </si>
  <si>
    <t>Налог на имущество физ.лиц</t>
  </si>
  <si>
    <t>Земельный налог</t>
  </si>
  <si>
    <t>Упрощен.система налогообложения</t>
  </si>
  <si>
    <t>Единый сельхозналог</t>
  </si>
  <si>
    <t>Госпошлина</t>
  </si>
  <si>
    <t xml:space="preserve">Неналоговые </t>
  </si>
  <si>
    <t>Итого доходов</t>
  </si>
  <si>
    <t xml:space="preserve">Безвозмездные перечисления </t>
  </si>
  <si>
    <t>в том числе:</t>
  </si>
  <si>
    <t>Дотации на выравнив.бюджет.обеспеч. муниц.районов(гор.окр.)</t>
  </si>
  <si>
    <t>Х</t>
  </si>
  <si>
    <t xml:space="preserve">Субсидии </t>
  </si>
  <si>
    <t>Субвенции</t>
  </si>
  <si>
    <t>Иные межбюджет.трансферты</t>
  </si>
  <si>
    <t>Дотации из МР на выравнивание бюд.обеспеч. поселений</t>
  </si>
  <si>
    <t>Дотации из МР на сбалансированность бюдж.поселений</t>
  </si>
  <si>
    <t>Субсидии в МР на межмуниципал.функции</t>
  </si>
  <si>
    <t>Субвенции (ЗАГС, военкоматы)</t>
  </si>
  <si>
    <t>Иные межбюд.трансферты</t>
  </si>
  <si>
    <t>ВСЕГО ДОХОДОВ</t>
  </si>
  <si>
    <t>Расходы (раздел, подраздел)</t>
  </si>
  <si>
    <t>Общегосударст.вопросы (01), в т.ч.</t>
  </si>
  <si>
    <t>управление (01 02, 01 03, 01 04, 01 06)</t>
  </si>
  <si>
    <t>судебная система (01 05)</t>
  </si>
  <si>
    <t>проведение выборов (01 07)</t>
  </si>
  <si>
    <t>резервный фонд (01 11)</t>
  </si>
  <si>
    <t>другие общегосуд.вопросы (01 13), в т.ч.</t>
  </si>
  <si>
    <t>субвенции на ЗАГС</t>
  </si>
  <si>
    <t xml:space="preserve">Национальная оборона (02), в т.ч. </t>
  </si>
  <si>
    <t>Субвенции на военкоматы (02 03)</t>
  </si>
  <si>
    <t xml:space="preserve">Национальная безоапсность и правоохранительная деятельность (03) </t>
  </si>
  <si>
    <t>ЖКХ (05), в т.ч.</t>
  </si>
  <si>
    <t>жилищное хозяйство (05 01)</t>
  </si>
  <si>
    <t>коммунальное хозяйство (05 02)</t>
  </si>
  <si>
    <t>благоустройство (05 03)</t>
  </si>
  <si>
    <t>другие вопросы в области ЖКХ (05 05)</t>
  </si>
  <si>
    <t>Образование (07), в т.ч.</t>
  </si>
  <si>
    <t xml:space="preserve">образование </t>
  </si>
  <si>
    <t>Здравоохранение и спорт (09), в т.ч.</t>
  </si>
  <si>
    <t>Соцполитика (10)</t>
  </si>
  <si>
    <t>Физкультура и спорт (11)</t>
  </si>
  <si>
    <t>Средства массовой информации (12)</t>
  </si>
  <si>
    <t>Обслуживание муниципального долга (13)</t>
  </si>
  <si>
    <t>"отрицательные"  трансферты (14 03)</t>
  </si>
  <si>
    <t>дотации из МР на сбалансированность поселений (14 02)</t>
  </si>
  <si>
    <t>ВСЕГО РАСХОДОВ</t>
  </si>
  <si>
    <t>Дефицит</t>
  </si>
  <si>
    <t xml:space="preserve">Тукаевского муниципального района </t>
  </si>
  <si>
    <r>
      <t>Примечание</t>
    </r>
    <r>
      <rPr>
        <sz val="9"/>
        <rFont val="Times New Roman"/>
        <family val="1"/>
        <charset val="204"/>
      </rPr>
      <t>: ячейки со знаком "Х" не заполняются.</t>
    </r>
  </si>
  <si>
    <t xml:space="preserve">Утвержденный  консолидированный  бюджет </t>
  </si>
  <si>
    <t>межбюджетные трансферты (0801)</t>
  </si>
  <si>
    <t>Культура (08), в т.ч.</t>
  </si>
  <si>
    <t>Патент</t>
  </si>
  <si>
    <t>Национальная экономика (06)</t>
  </si>
  <si>
    <t>субвенции на проведение противоэпидемических предприятий</t>
  </si>
  <si>
    <t>*</t>
  </si>
  <si>
    <t>Национальная экономика (04)</t>
  </si>
  <si>
    <t>Межбюджетные трансфер. в т.ч.</t>
  </si>
  <si>
    <t>субсидии в МР на межмуниципальн.функции (0701)</t>
  </si>
  <si>
    <t>Плата за негативку</t>
  </si>
  <si>
    <t>Налог на добычу полезных ископаемых</t>
  </si>
  <si>
    <t>Акцизы</t>
  </si>
  <si>
    <t>вус+загс</t>
  </si>
  <si>
    <t>жкх+1403</t>
  </si>
  <si>
    <t>дотации из МР на вырав.бюдж.обесп. поселений (14 01)</t>
  </si>
  <si>
    <r>
      <t xml:space="preserve">на 2023 год </t>
    </r>
    <r>
      <rPr>
        <sz val="12"/>
        <rFont val="Times New Roman"/>
        <family val="1"/>
        <charset val="204"/>
      </rPr>
      <t>(внесенные в представительные органы местного самоуправления)</t>
    </r>
  </si>
  <si>
    <r>
      <t xml:space="preserve">норматив с учетом дополнител.норм-ва </t>
    </r>
    <r>
      <rPr>
        <b/>
        <i/>
        <sz val="10"/>
        <rFont val="Times New Roman"/>
        <family val="1"/>
        <charset val="204"/>
      </rPr>
      <t>(11,3415 %)</t>
    </r>
  </si>
  <si>
    <t>летний отдых  (0709)</t>
  </si>
  <si>
    <t>молодежная политика(07 07)</t>
  </si>
  <si>
    <r>
      <t xml:space="preserve">на 2024 год </t>
    </r>
    <r>
      <rPr>
        <sz val="12"/>
        <rFont val="Times New Roman"/>
        <family val="1"/>
        <charset val="204"/>
      </rPr>
      <t>(внесенные в представительные органы местного самоуправления)</t>
    </r>
  </si>
  <si>
    <r>
      <t xml:space="preserve">норматив с учетом дополнител.норм-ва </t>
    </r>
    <r>
      <rPr>
        <b/>
        <i/>
        <sz val="10"/>
        <rFont val="Times New Roman"/>
        <family val="1"/>
        <charset val="204"/>
      </rPr>
      <t>(12,1296 %)</t>
    </r>
  </si>
  <si>
    <r>
      <t xml:space="preserve">на 2025 год </t>
    </r>
    <r>
      <rPr>
        <sz val="12"/>
        <rFont val="Times New Roman"/>
        <family val="1"/>
        <charset val="204"/>
      </rPr>
      <t>(внесенные в представительные органы местного самоуправления)</t>
    </r>
  </si>
  <si>
    <t>норматив с учетом дополнител.норм-ва (11,4244 %)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</si>
</sst>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5" fillId="0" borderId="7" xfId="0" applyFont="1" applyBorder="1"/>
    <xf numFmtId="0" fontId="2" fillId="0" borderId="7" xfId="0" applyFont="1" applyFill="1" applyBorder="1"/>
    <xf numFmtId="0" fontId="1" fillId="0" borderId="3" xfId="0" applyFont="1" applyBorder="1" applyAlignment="1">
      <alignment horizontal="left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7" fillId="0" borderId="8" xfId="0" applyFont="1" applyBorder="1"/>
    <xf numFmtId="0" fontId="2" fillId="0" borderId="4" xfId="0" applyFont="1" applyFill="1" applyBorder="1"/>
    <xf numFmtId="0" fontId="1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0" xfId="0" applyFont="1"/>
    <xf numFmtId="0" fontId="1" fillId="0" borderId="7" xfId="0" applyFont="1" applyBorder="1"/>
    <xf numFmtId="0" fontId="4" fillId="0" borderId="0" xfId="0" applyFont="1"/>
    <xf numFmtId="0" fontId="3" fillId="0" borderId="3" xfId="0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5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5" fillId="0" borderId="7" xfId="0" applyFont="1" applyFill="1" applyBorder="1"/>
    <xf numFmtId="4" fontId="3" fillId="0" borderId="10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81" sqref="C81"/>
    </sheetView>
  </sheetViews>
  <sheetFormatPr defaultColWidth="9.109375" defaultRowHeight="13.2" x14ac:dyDescent="0.25"/>
  <cols>
    <col min="1" max="1" width="49.77734375" style="1" customWidth="1"/>
    <col min="2" max="2" width="19.6640625" style="25" customWidth="1"/>
    <col min="3" max="3" width="16.6640625" style="25" customWidth="1"/>
    <col min="4" max="4" width="12.6640625" style="55" customWidth="1"/>
    <col min="5" max="5" width="11.33203125" style="25" customWidth="1"/>
    <col min="6" max="16384" width="9.109375" style="1"/>
  </cols>
  <sheetData>
    <row r="1" spans="1:5" ht="15.6" x14ac:dyDescent="0.3">
      <c r="A1" s="65" t="s">
        <v>60</v>
      </c>
      <c r="B1" s="65"/>
      <c r="C1" s="65"/>
    </row>
    <row r="2" spans="1:5" x14ac:dyDescent="0.25">
      <c r="A2" s="66" t="s">
        <v>58</v>
      </c>
      <c r="B2" s="66"/>
      <c r="C2" s="66"/>
    </row>
    <row r="3" spans="1:5" ht="15.6" x14ac:dyDescent="0.3">
      <c r="A3" s="65" t="s">
        <v>76</v>
      </c>
      <c r="B3" s="65"/>
      <c r="C3" s="65"/>
      <c r="D3" s="65"/>
      <c r="E3" s="28"/>
    </row>
    <row r="4" spans="1:5" x14ac:dyDescent="0.25">
      <c r="D4" s="56" t="s">
        <v>0</v>
      </c>
      <c r="E4" s="2"/>
    </row>
    <row r="5" spans="1:5" x14ac:dyDescent="0.25">
      <c r="A5" s="3"/>
      <c r="B5" s="4" t="s">
        <v>1</v>
      </c>
      <c r="C5" s="67" t="s">
        <v>2</v>
      </c>
      <c r="D5" s="68"/>
      <c r="E5" s="29"/>
    </row>
    <row r="6" spans="1:5" ht="19.95" customHeight="1" x14ac:dyDescent="0.25">
      <c r="A6" s="5" t="s">
        <v>3</v>
      </c>
      <c r="B6" s="6" t="s">
        <v>4</v>
      </c>
      <c r="C6" s="7" t="s">
        <v>5</v>
      </c>
      <c r="D6" s="57" t="s">
        <v>6</v>
      </c>
      <c r="E6" s="29"/>
    </row>
    <row r="7" spans="1:5" ht="19.2" customHeight="1" x14ac:dyDescent="0.25">
      <c r="A7" s="8" t="s">
        <v>7</v>
      </c>
      <c r="B7" s="39">
        <f>C7+D7</f>
        <v>195332.7</v>
      </c>
      <c r="C7" s="39">
        <v>143244</v>
      </c>
      <c r="D7" s="38">
        <v>52088.7</v>
      </c>
      <c r="E7" s="30"/>
    </row>
    <row r="8" spans="1:5" x14ac:dyDescent="0.25">
      <c r="A8" s="10" t="s">
        <v>8</v>
      </c>
      <c r="B8" s="39">
        <v>1302218</v>
      </c>
      <c r="C8" s="39" t="s">
        <v>9</v>
      </c>
      <c r="D8" s="39" t="s">
        <v>9</v>
      </c>
      <c r="E8" s="30"/>
    </row>
    <row r="9" spans="1:5" ht="13.8" x14ac:dyDescent="0.3">
      <c r="A9" s="48" t="s">
        <v>77</v>
      </c>
      <c r="B9" s="39">
        <f>C9</f>
        <v>147690.79999999999</v>
      </c>
      <c r="C9" s="39">
        <v>147690.79999999999</v>
      </c>
      <c r="D9" s="38"/>
      <c r="E9" s="31"/>
    </row>
    <row r="10" spans="1:5" x14ac:dyDescent="0.25">
      <c r="A10" s="10" t="s">
        <v>10</v>
      </c>
      <c r="B10" s="39"/>
      <c r="C10" s="39"/>
      <c r="D10" s="38"/>
      <c r="E10" s="30"/>
    </row>
    <row r="11" spans="1:5" x14ac:dyDescent="0.25">
      <c r="A11" s="8" t="s">
        <v>11</v>
      </c>
      <c r="B11" s="39">
        <f>C11+D11</f>
        <v>23584</v>
      </c>
      <c r="C11" s="39"/>
      <c r="D11" s="38">
        <v>23584</v>
      </c>
      <c r="E11" s="30"/>
    </row>
    <row r="12" spans="1:5" x14ac:dyDescent="0.25">
      <c r="A12" s="8" t="s">
        <v>12</v>
      </c>
      <c r="B12" s="39">
        <f>D12</f>
        <v>93808</v>
      </c>
      <c r="C12" s="39"/>
      <c r="D12" s="38">
        <v>93808</v>
      </c>
      <c r="E12" s="30"/>
    </row>
    <row r="13" spans="1:5" x14ac:dyDescent="0.25">
      <c r="A13" s="11" t="s">
        <v>13</v>
      </c>
      <c r="B13" s="39">
        <f t="shared" ref="B13:B18" si="0">C13+D13</f>
        <v>101376</v>
      </c>
      <c r="C13" s="39">
        <v>101376</v>
      </c>
      <c r="D13" s="38"/>
      <c r="E13" s="30"/>
    </row>
    <row r="14" spans="1:5" x14ac:dyDescent="0.25">
      <c r="A14" s="8" t="s">
        <v>14</v>
      </c>
      <c r="B14" s="39">
        <f t="shared" si="0"/>
        <v>2890</v>
      </c>
      <c r="C14" s="39">
        <v>1445</v>
      </c>
      <c r="D14" s="38">
        <v>1445</v>
      </c>
      <c r="E14" s="30"/>
    </row>
    <row r="15" spans="1:5" x14ac:dyDescent="0.25">
      <c r="A15" s="8" t="s">
        <v>15</v>
      </c>
      <c r="B15" s="39">
        <f t="shared" si="0"/>
        <v>5239</v>
      </c>
      <c r="C15" s="39">
        <v>5239</v>
      </c>
      <c r="D15" s="38"/>
      <c r="E15" s="30"/>
    </row>
    <row r="16" spans="1:5" x14ac:dyDescent="0.25">
      <c r="A16" s="8" t="s">
        <v>71</v>
      </c>
      <c r="B16" s="39">
        <f t="shared" si="0"/>
        <v>3503</v>
      </c>
      <c r="C16" s="39">
        <v>3503</v>
      </c>
      <c r="D16" s="38"/>
      <c r="E16" s="30"/>
    </row>
    <row r="17" spans="1:5" x14ac:dyDescent="0.25">
      <c r="A17" s="8" t="s">
        <v>16</v>
      </c>
      <c r="B17" s="39">
        <f>C17+D17</f>
        <v>55000</v>
      </c>
      <c r="C17" s="39">
        <v>55000</v>
      </c>
      <c r="D17" s="38"/>
      <c r="E17" s="30"/>
    </row>
    <row r="18" spans="1:5" x14ac:dyDescent="0.25">
      <c r="A18" s="8" t="s">
        <v>63</v>
      </c>
      <c r="B18" s="39">
        <f t="shared" si="0"/>
        <v>9590</v>
      </c>
      <c r="C18" s="39">
        <v>9590</v>
      </c>
      <c r="D18" s="38"/>
      <c r="E18" s="30"/>
    </row>
    <row r="19" spans="1:5" x14ac:dyDescent="0.25">
      <c r="A19" s="8" t="s">
        <v>72</v>
      </c>
      <c r="B19" s="39">
        <f>C19</f>
        <v>38800</v>
      </c>
      <c r="C19" s="39">
        <v>38800</v>
      </c>
      <c r="D19" s="38"/>
      <c r="E19" s="30"/>
    </row>
    <row r="20" spans="1:5" x14ac:dyDescent="0.25">
      <c r="A20" s="8" t="s">
        <v>70</v>
      </c>
      <c r="B20" s="39">
        <f>C20</f>
        <v>1968</v>
      </c>
      <c r="C20" s="39">
        <v>1968</v>
      </c>
      <c r="D20" s="38"/>
      <c r="E20" s="30"/>
    </row>
    <row r="21" spans="1:5" s="13" customFormat="1" ht="24" customHeight="1" x14ac:dyDescent="0.3">
      <c r="A21" s="12" t="s">
        <v>17</v>
      </c>
      <c r="B21" s="42">
        <f>B7+B11+B12+B13+B14+B15+B16+B17+B18+B19+B20+B9</f>
        <v>678781.5</v>
      </c>
      <c r="C21" s="42">
        <f>C7+C11+C12+C13+C14+C15+C16+C17+C18+C19+C20+C9</f>
        <v>507855.8</v>
      </c>
      <c r="D21" s="43">
        <f>D7+D11+D12+D14+D15+D17</f>
        <v>170925.7</v>
      </c>
      <c r="E21" s="32"/>
    </row>
    <row r="22" spans="1:5" s="15" customFormat="1" ht="18.600000000000001" customHeight="1" x14ac:dyDescent="0.25">
      <c r="A22" s="14" t="s">
        <v>18</v>
      </c>
      <c r="B22" s="49">
        <f>SUM(B24:B27)</f>
        <v>612452.9</v>
      </c>
      <c r="C22" s="50">
        <f>SUM(C24:C27, C30,C32)</f>
        <v>739484.75000000012</v>
      </c>
      <c r="D22" s="49">
        <f>SUM(D28:D29,D31,D32)</f>
        <v>76665.8</v>
      </c>
      <c r="E22" s="33"/>
    </row>
    <row r="23" spans="1:5" x14ac:dyDescent="0.25">
      <c r="A23" s="16" t="s">
        <v>19</v>
      </c>
      <c r="B23" s="38"/>
      <c r="C23" s="39"/>
      <c r="D23" s="38"/>
      <c r="E23" s="31"/>
    </row>
    <row r="24" spans="1:5" x14ac:dyDescent="0.25">
      <c r="A24" s="9" t="s">
        <v>20</v>
      </c>
      <c r="B24" s="38">
        <f>C24</f>
        <v>0</v>
      </c>
      <c r="C24" s="39">
        <v>0</v>
      </c>
      <c r="D24" s="38" t="s">
        <v>21</v>
      </c>
      <c r="E24" s="31"/>
    </row>
    <row r="25" spans="1:5" x14ac:dyDescent="0.25">
      <c r="A25" s="9" t="s">
        <v>22</v>
      </c>
      <c r="B25" s="38">
        <f>C25</f>
        <v>220158.30000000002</v>
      </c>
      <c r="C25" s="39">
        <f>209492.7+6000+4665.6</f>
        <v>220158.30000000002</v>
      </c>
      <c r="D25" s="38" t="s">
        <v>21</v>
      </c>
      <c r="E25" s="31"/>
    </row>
    <row r="26" spans="1:5" x14ac:dyDescent="0.25">
      <c r="A26" s="9" t="s">
        <v>23</v>
      </c>
      <c r="B26" s="38">
        <f>C26</f>
        <v>392294.6</v>
      </c>
      <c r="C26" s="39">
        <f>390885.3+1409.3</f>
        <v>392294.6</v>
      </c>
      <c r="D26" s="38" t="s">
        <v>21</v>
      </c>
      <c r="E26" s="31"/>
    </row>
    <row r="27" spans="1:5" x14ac:dyDescent="0.25">
      <c r="A27" s="9" t="s">
        <v>24</v>
      </c>
      <c r="B27" s="38">
        <f>C27</f>
        <v>0</v>
      </c>
      <c r="C27" s="39"/>
      <c r="D27" s="38" t="s">
        <v>21</v>
      </c>
      <c r="E27" s="31"/>
    </row>
    <row r="28" spans="1:5" ht="15.6" customHeight="1" x14ac:dyDescent="0.25">
      <c r="A28" s="9" t="s">
        <v>25</v>
      </c>
      <c r="B28" s="38" t="s">
        <v>21</v>
      </c>
      <c r="C28" s="39" t="s">
        <v>21</v>
      </c>
      <c r="D28" s="38">
        <f>72133.9+266.8</f>
        <v>72400.7</v>
      </c>
      <c r="E28" s="31"/>
    </row>
    <row r="29" spans="1:5" ht="15.6" customHeight="1" x14ac:dyDescent="0.25">
      <c r="A29" s="9" t="s">
        <v>26</v>
      </c>
      <c r="B29" s="38" t="s">
        <v>21</v>
      </c>
      <c r="C29" s="39" t="s">
        <v>21</v>
      </c>
      <c r="D29" s="38">
        <v>0</v>
      </c>
      <c r="E29" s="31"/>
    </row>
    <row r="30" spans="1:5" ht="15.6" customHeight="1" x14ac:dyDescent="0.25">
      <c r="A30" s="9" t="s">
        <v>27</v>
      </c>
      <c r="B30" s="38" t="s">
        <v>21</v>
      </c>
      <c r="C30" s="39">
        <v>34758.050000000003</v>
      </c>
      <c r="D30" s="38" t="s">
        <v>21</v>
      </c>
      <c r="E30" s="31"/>
    </row>
    <row r="31" spans="1:5" ht="15.6" customHeight="1" x14ac:dyDescent="0.25">
      <c r="A31" s="9" t="s">
        <v>28</v>
      </c>
      <c r="B31" s="38" t="s">
        <v>21</v>
      </c>
      <c r="C31" s="38" t="s">
        <v>21</v>
      </c>
      <c r="D31" s="38">
        <f>4235.1+30</f>
        <v>4265.1000000000004</v>
      </c>
      <c r="E31" s="34" t="s">
        <v>73</v>
      </c>
    </row>
    <row r="32" spans="1:5" ht="17.399999999999999" customHeight="1" x14ac:dyDescent="0.25">
      <c r="A32" s="17" t="s">
        <v>29</v>
      </c>
      <c r="B32" s="51" t="s">
        <v>21</v>
      </c>
      <c r="C32" s="52">
        <v>92273.8</v>
      </c>
      <c r="D32" s="51"/>
      <c r="E32" s="31" t="s">
        <v>74</v>
      </c>
    </row>
    <row r="33" spans="1:6" s="13" customFormat="1" ht="21" customHeight="1" x14ac:dyDescent="0.3">
      <c r="A33" s="18" t="s">
        <v>30</v>
      </c>
      <c r="B33" s="53">
        <f>SUM(B21+B22)</f>
        <v>1291234.3999999999</v>
      </c>
      <c r="C33" s="53">
        <f>SUM(C21+C22)</f>
        <v>1247340.55</v>
      </c>
      <c r="D33" s="54">
        <f>SUM(D21+D22)</f>
        <v>247591.5</v>
      </c>
      <c r="E33" s="32"/>
    </row>
    <row r="34" spans="1:6" ht="9.6" customHeight="1" x14ac:dyDescent="0.25">
      <c r="A34" s="3"/>
      <c r="B34" s="44"/>
      <c r="C34" s="44"/>
      <c r="D34" s="45"/>
      <c r="E34" s="31"/>
    </row>
    <row r="35" spans="1:6" x14ac:dyDescent="0.25">
      <c r="A35" s="19" t="s">
        <v>31</v>
      </c>
      <c r="B35" s="46"/>
      <c r="C35" s="46"/>
      <c r="D35" s="47"/>
      <c r="E35" s="31"/>
    </row>
    <row r="36" spans="1:6" ht="9" customHeight="1" x14ac:dyDescent="0.25">
      <c r="A36" s="8"/>
      <c r="B36" s="46"/>
      <c r="C36" s="46"/>
      <c r="D36" s="47"/>
      <c r="E36" s="31"/>
    </row>
    <row r="37" spans="1:6" x14ac:dyDescent="0.25">
      <c r="A37" s="8" t="s">
        <v>32</v>
      </c>
      <c r="B37" s="39">
        <f>B38+B39+B41+B42</f>
        <v>118191.20000000001</v>
      </c>
      <c r="C37" s="39">
        <f>C38+C39+C41+C42</f>
        <v>73001</v>
      </c>
      <c r="D37" s="38">
        <f>D38+D42</f>
        <v>45220.2</v>
      </c>
      <c r="E37" s="31"/>
    </row>
    <row r="38" spans="1:6" s="20" customFormat="1" x14ac:dyDescent="0.25">
      <c r="A38" s="10" t="s">
        <v>33</v>
      </c>
      <c r="B38" s="61">
        <f>C38+D38</f>
        <v>76151.5</v>
      </c>
      <c r="C38" s="40">
        <f>2473.8+9072.6+21367.8+6249+1176.8+4.6+467.1+475.7-50-30-2.5+410.1</f>
        <v>41614.999999999993</v>
      </c>
      <c r="D38" s="41">
        <v>34536.5</v>
      </c>
      <c r="E38" s="35"/>
    </row>
    <row r="39" spans="1:6" s="20" customFormat="1" x14ac:dyDescent="0.25">
      <c r="A39" s="10" t="s">
        <v>34</v>
      </c>
      <c r="B39" s="40">
        <f>C39+D39</f>
        <v>3.5</v>
      </c>
      <c r="C39" s="40">
        <v>3.5</v>
      </c>
      <c r="D39" s="41">
        <v>0</v>
      </c>
      <c r="E39" s="35"/>
      <c r="F39" s="27"/>
    </row>
    <row r="40" spans="1:6" s="20" customFormat="1" x14ac:dyDescent="0.25">
      <c r="A40" s="10" t="s">
        <v>35</v>
      </c>
      <c r="B40" s="40"/>
      <c r="C40" s="40"/>
      <c r="D40" s="41"/>
      <c r="E40" s="35"/>
    </row>
    <row r="41" spans="1:6" s="20" customFormat="1" x14ac:dyDescent="0.25">
      <c r="A41" s="10" t="s">
        <v>36</v>
      </c>
      <c r="B41" s="40">
        <f>C41+D41</f>
        <v>4443.8</v>
      </c>
      <c r="C41" s="40">
        <f>4443.8</f>
        <v>4443.8</v>
      </c>
      <c r="D41" s="41"/>
      <c r="E41" s="35"/>
    </row>
    <row r="42" spans="1:6" s="20" customFormat="1" x14ac:dyDescent="0.25">
      <c r="A42" s="10" t="s">
        <v>37</v>
      </c>
      <c r="B42" s="40">
        <f>C42+D42-D43</f>
        <v>37592.400000000001</v>
      </c>
      <c r="C42" s="40">
        <f>3842.7+970.9+491+69.1+1430.7+0.7+1337.8+17053.6+250.4+50+30+2.5+C43</f>
        <v>26938.7</v>
      </c>
      <c r="D42" s="41">
        <f>D43+2931.1+7722.6</f>
        <v>10683.7</v>
      </c>
      <c r="E42" s="36"/>
    </row>
    <row r="43" spans="1:6" s="20" customFormat="1" x14ac:dyDescent="0.25">
      <c r="A43" s="10" t="s">
        <v>38</v>
      </c>
      <c r="B43" s="40">
        <f>C43</f>
        <v>1409.3</v>
      </c>
      <c r="C43" s="40">
        <v>1409.3</v>
      </c>
      <c r="D43" s="41">
        <v>30</v>
      </c>
      <c r="E43" s="35"/>
    </row>
    <row r="44" spans="1:6" ht="14.4" customHeight="1" x14ac:dyDescent="0.25">
      <c r="A44" s="10"/>
      <c r="B44" s="39"/>
      <c r="C44" s="39"/>
      <c r="D44" s="38"/>
      <c r="E44" s="31"/>
    </row>
    <row r="45" spans="1:6" ht="14.4" customHeight="1" x14ac:dyDescent="0.25">
      <c r="A45" s="8" t="s">
        <v>39</v>
      </c>
      <c r="B45" s="39">
        <f>C45</f>
        <v>4235.1000000000004</v>
      </c>
      <c r="C45" s="39">
        <f>C46</f>
        <v>4235.1000000000004</v>
      </c>
      <c r="D45" s="39">
        <f>D46</f>
        <v>4235.1000000000004</v>
      </c>
      <c r="E45" s="31"/>
    </row>
    <row r="46" spans="1:6" x14ac:dyDescent="0.25">
      <c r="A46" s="10" t="s">
        <v>40</v>
      </c>
      <c r="B46" s="39">
        <f>C46</f>
        <v>4235.1000000000004</v>
      </c>
      <c r="C46" s="39">
        <v>4235.1000000000004</v>
      </c>
      <c r="D46" s="38">
        <v>4235.1000000000004</v>
      </c>
      <c r="E46" s="31"/>
    </row>
    <row r="47" spans="1:6" ht="12.6" customHeight="1" x14ac:dyDescent="0.25">
      <c r="A47" s="10"/>
      <c r="B47" s="39"/>
      <c r="C47" s="39"/>
      <c r="D47" s="38"/>
      <c r="E47" s="31"/>
    </row>
    <row r="48" spans="1:6" ht="25.2" customHeight="1" x14ac:dyDescent="0.25">
      <c r="A48" s="59" t="s">
        <v>41</v>
      </c>
      <c r="B48" s="39">
        <f>C48+D48</f>
        <v>11987.599999999999</v>
      </c>
      <c r="C48" s="39">
        <v>4713.3999999999996</v>
      </c>
      <c r="D48" s="38">
        <f>697.5+3126+197+1974+900+379.7</f>
        <v>7274.2</v>
      </c>
      <c r="E48" s="31"/>
    </row>
    <row r="49" spans="1:5" ht="12.75" customHeight="1" x14ac:dyDescent="0.25">
      <c r="A49" s="8" t="s">
        <v>67</v>
      </c>
      <c r="B49" s="39">
        <f>C49+D49-25850</f>
        <v>73101.100000000006</v>
      </c>
      <c r="C49" s="39">
        <f>2195.4+569+38800+614.2+25850</f>
        <v>68028.600000000006</v>
      </c>
      <c r="D49" s="38">
        <f>25850+5072.5</f>
        <v>30922.5</v>
      </c>
      <c r="E49" s="31"/>
    </row>
    <row r="50" spans="1:5" x14ac:dyDescent="0.25">
      <c r="A50" s="8" t="s">
        <v>64</v>
      </c>
      <c r="B50" s="39">
        <f>C50</f>
        <v>5471</v>
      </c>
      <c r="C50" s="39">
        <v>5471</v>
      </c>
      <c r="D50" s="38"/>
      <c r="E50" s="60"/>
    </row>
    <row r="51" spans="1:5" ht="5.4" customHeight="1" x14ac:dyDescent="0.25">
      <c r="A51" s="8"/>
      <c r="B51" s="39"/>
      <c r="C51" s="39"/>
      <c r="D51" s="38"/>
      <c r="E51" s="60"/>
    </row>
    <row r="52" spans="1:5" x14ac:dyDescent="0.25">
      <c r="A52" s="8" t="s">
        <v>42</v>
      </c>
      <c r="B52" s="39">
        <f>B53+B54+B55+B56</f>
        <v>58906.799999999996</v>
      </c>
      <c r="C52" s="39">
        <f>C53+C54+C55+C56</f>
        <v>23637.45</v>
      </c>
      <c r="D52" s="38">
        <f>D53+D54+D55+D56</f>
        <v>41988.35</v>
      </c>
      <c r="E52" s="31"/>
    </row>
    <row r="53" spans="1:5" s="20" customFormat="1" x14ac:dyDescent="0.25">
      <c r="A53" s="10" t="s">
        <v>43</v>
      </c>
      <c r="B53" s="40">
        <f>C53</f>
        <v>11384.6</v>
      </c>
      <c r="C53" s="40">
        <f>6719+4665.6</f>
        <v>11384.6</v>
      </c>
      <c r="D53" s="41">
        <v>6719</v>
      </c>
      <c r="E53" s="35"/>
    </row>
    <row r="54" spans="1:5" s="20" customFormat="1" x14ac:dyDescent="0.25">
      <c r="A54" s="10" t="s">
        <v>44</v>
      </c>
      <c r="B54" s="40">
        <f>C54+D54</f>
        <v>0</v>
      </c>
      <c r="C54" s="40">
        <v>0</v>
      </c>
      <c r="D54" s="41">
        <v>0</v>
      </c>
      <c r="E54" s="35"/>
    </row>
    <row r="55" spans="1:5" s="20" customFormat="1" x14ac:dyDescent="0.25">
      <c r="A55" s="10" t="s">
        <v>45</v>
      </c>
      <c r="B55" s="40">
        <f>D55+C55</f>
        <v>47522.2</v>
      </c>
      <c r="C55" s="40">
        <f>5177.75+1075.1+6000</f>
        <v>12252.85</v>
      </c>
      <c r="D55" s="41">
        <f>34868.15+401.2</f>
        <v>35269.35</v>
      </c>
      <c r="E55" s="35"/>
    </row>
    <row r="56" spans="1:5" s="20" customFormat="1" x14ac:dyDescent="0.25">
      <c r="A56" s="10" t="s">
        <v>46</v>
      </c>
      <c r="B56" s="40">
        <f>C56+D56</f>
        <v>0</v>
      </c>
      <c r="C56" s="40">
        <v>0</v>
      </c>
      <c r="D56" s="41">
        <v>0</v>
      </c>
      <c r="E56" s="35"/>
    </row>
    <row r="57" spans="1:5" ht="9" customHeight="1" x14ac:dyDescent="0.25">
      <c r="A57" s="10"/>
      <c r="B57" s="39"/>
      <c r="C57" s="39"/>
      <c r="D57" s="38"/>
      <c r="E57" s="31"/>
    </row>
    <row r="58" spans="1:5" x14ac:dyDescent="0.25">
      <c r="A58" s="8" t="s">
        <v>47</v>
      </c>
      <c r="B58" s="39">
        <f>SUM(B59:B61)</f>
        <v>795896.40000000014</v>
      </c>
      <c r="C58" s="39">
        <f>SUM(C59:C61)</f>
        <v>795896.40000000014</v>
      </c>
      <c r="D58" s="38">
        <f>SUM(D59:D60)</f>
        <v>0</v>
      </c>
      <c r="E58" s="31"/>
    </row>
    <row r="59" spans="1:5" s="20" customFormat="1" x14ac:dyDescent="0.25">
      <c r="A59" s="10" t="s">
        <v>48</v>
      </c>
      <c r="B59" s="40">
        <f>C59</f>
        <v>778913.92</v>
      </c>
      <c r="C59" s="40">
        <f>766844.62+12069.3</f>
        <v>778913.92</v>
      </c>
      <c r="D59" s="41"/>
      <c r="E59" s="35"/>
    </row>
    <row r="60" spans="1:5" s="20" customFormat="1" x14ac:dyDescent="0.25">
      <c r="A60" s="10" t="s">
        <v>79</v>
      </c>
      <c r="B60" s="40">
        <f>C60</f>
        <v>5155.2999999999993</v>
      </c>
      <c r="C60" s="40">
        <f>5152.9+2.4</f>
        <v>5155.2999999999993</v>
      </c>
      <c r="D60" s="41"/>
      <c r="E60" s="35"/>
    </row>
    <row r="61" spans="1:5" s="20" customFormat="1" x14ac:dyDescent="0.25">
      <c r="A61" s="10" t="s">
        <v>78</v>
      </c>
      <c r="B61" s="40">
        <f>C61</f>
        <v>11827.18</v>
      </c>
      <c r="C61" s="40">
        <f>11601+117.18+109</f>
        <v>11827.18</v>
      </c>
      <c r="D61" s="41"/>
      <c r="E61" s="35"/>
    </row>
    <row r="62" spans="1:5" ht="11.4" customHeight="1" x14ac:dyDescent="0.25">
      <c r="A62" s="10"/>
      <c r="B62" s="39"/>
      <c r="C62" s="39"/>
      <c r="D62" s="38"/>
      <c r="E62" s="31"/>
    </row>
    <row r="63" spans="1:5" x14ac:dyDescent="0.25">
      <c r="A63" s="11" t="s">
        <v>62</v>
      </c>
      <c r="B63" s="39">
        <f>C63+D63-D64</f>
        <v>130018.40000000001</v>
      </c>
      <c r="C63" s="39">
        <v>109218.4</v>
      </c>
      <c r="D63" s="38">
        <v>80504.800000000003</v>
      </c>
      <c r="E63" s="31"/>
    </row>
    <row r="64" spans="1:5" ht="11.25" customHeight="1" x14ac:dyDescent="0.25">
      <c r="A64" s="8" t="s">
        <v>61</v>
      </c>
      <c r="B64" s="39"/>
      <c r="C64" s="39"/>
      <c r="D64" s="38">
        <v>59704.800000000003</v>
      </c>
      <c r="E64" s="31"/>
    </row>
    <row r="65" spans="1:6" x14ac:dyDescent="0.25">
      <c r="A65" s="8" t="s">
        <v>49</v>
      </c>
      <c r="B65" s="39"/>
      <c r="C65" s="39"/>
      <c r="D65" s="38"/>
      <c r="E65" s="31"/>
    </row>
    <row r="66" spans="1:6" ht="26.4" x14ac:dyDescent="0.25">
      <c r="A66" s="58" t="s">
        <v>65</v>
      </c>
      <c r="B66" s="39">
        <f>C66</f>
        <v>846.2</v>
      </c>
      <c r="C66" s="39">
        <v>846.2</v>
      </c>
      <c r="D66" s="38"/>
      <c r="E66" s="31"/>
    </row>
    <row r="67" spans="1:6" ht="15.6" customHeight="1" x14ac:dyDescent="0.25">
      <c r="A67" s="10"/>
      <c r="B67" s="39"/>
      <c r="C67" s="39"/>
      <c r="D67" s="38"/>
      <c r="E67" s="31"/>
    </row>
    <row r="68" spans="1:6" x14ac:dyDescent="0.25">
      <c r="A68" s="8" t="s">
        <v>50</v>
      </c>
      <c r="B68" s="39">
        <f>C68+D68</f>
        <v>47217.200000000004</v>
      </c>
      <c r="C68" s="39">
        <f>7994.8+12968.4+4182.1+2704.4+18807.5</f>
        <v>46657.200000000004</v>
      </c>
      <c r="D68" s="38">
        <v>560</v>
      </c>
      <c r="E68" s="31"/>
    </row>
    <row r="69" spans="1:6" ht="13.2" customHeight="1" x14ac:dyDescent="0.25">
      <c r="A69" s="8"/>
      <c r="B69" s="39"/>
      <c r="C69" s="39"/>
      <c r="D69" s="38"/>
      <c r="E69" s="31"/>
    </row>
    <row r="70" spans="1:6" x14ac:dyDescent="0.25">
      <c r="A70" s="8" t="s">
        <v>51</v>
      </c>
      <c r="B70" s="39">
        <f>C70+D70</f>
        <v>42419.4</v>
      </c>
      <c r="C70" s="39">
        <f>35954.8+6464.6</f>
        <v>42419.4</v>
      </c>
      <c r="D70" s="38">
        <v>0</v>
      </c>
      <c r="E70" s="31"/>
    </row>
    <row r="71" spans="1:6" ht="7.2" customHeight="1" x14ac:dyDescent="0.25">
      <c r="A71" s="8"/>
      <c r="B71" s="39"/>
      <c r="C71" s="39"/>
      <c r="D71" s="38"/>
      <c r="E71" s="31"/>
    </row>
    <row r="72" spans="1:6" x14ac:dyDescent="0.25">
      <c r="A72" s="8" t="s">
        <v>52</v>
      </c>
      <c r="B72" s="39"/>
      <c r="C72" s="39"/>
      <c r="D72" s="38"/>
      <c r="E72" s="31"/>
    </row>
    <row r="73" spans="1:6" ht="7.2" customHeight="1" x14ac:dyDescent="0.25">
      <c r="A73" s="8"/>
      <c r="B73" s="39"/>
      <c r="C73" s="39"/>
      <c r="D73" s="38"/>
      <c r="E73" s="31"/>
    </row>
    <row r="74" spans="1:6" x14ac:dyDescent="0.25">
      <c r="A74" s="8" t="s">
        <v>53</v>
      </c>
      <c r="B74" s="39"/>
      <c r="C74" s="39"/>
      <c r="D74" s="38"/>
      <c r="E74" s="31"/>
    </row>
    <row r="75" spans="1:6" ht="7.2" customHeight="1" x14ac:dyDescent="0.25">
      <c r="A75" s="8"/>
      <c r="B75" s="39"/>
      <c r="C75" s="39"/>
      <c r="D75" s="38"/>
      <c r="E75" s="31"/>
    </row>
    <row r="76" spans="1:6" x14ac:dyDescent="0.25">
      <c r="A76" s="8" t="s">
        <v>68</v>
      </c>
      <c r="B76" s="39">
        <f>B77</f>
        <v>2944</v>
      </c>
      <c r="C76" s="39">
        <f>SUM(C77:C79)</f>
        <v>73216.399999999994</v>
      </c>
      <c r="D76" s="38">
        <f>D77+D80</f>
        <v>36886.350000000006</v>
      </c>
      <c r="E76" s="31"/>
    </row>
    <row r="77" spans="1:6" s="20" customFormat="1" ht="16.2" customHeight="1" x14ac:dyDescent="0.25">
      <c r="A77" s="10" t="s">
        <v>54</v>
      </c>
      <c r="B77" s="40">
        <f>C77+D77</f>
        <v>2944</v>
      </c>
      <c r="C77" s="40">
        <v>815.7</v>
      </c>
      <c r="D77" s="41">
        <v>2128.3000000000002</v>
      </c>
      <c r="E77" s="35"/>
    </row>
    <row r="78" spans="1:6" s="20" customFormat="1" x14ac:dyDescent="0.25">
      <c r="A78" s="10" t="s">
        <v>75</v>
      </c>
      <c r="B78" s="39" t="s">
        <v>21</v>
      </c>
      <c r="C78" s="40">
        <f>72133.9+266.8</f>
        <v>72400.7</v>
      </c>
      <c r="D78" s="38" t="s">
        <v>21</v>
      </c>
      <c r="E78" s="31"/>
    </row>
    <row r="79" spans="1:6" s="20" customFormat="1" x14ac:dyDescent="0.25">
      <c r="A79" s="10" t="s">
        <v>55</v>
      </c>
      <c r="B79" s="39" t="s">
        <v>21</v>
      </c>
      <c r="C79" s="40"/>
      <c r="D79" s="38" t="s">
        <v>21</v>
      </c>
      <c r="E79" s="31"/>
    </row>
    <row r="80" spans="1:6" s="20" customFormat="1" x14ac:dyDescent="0.25">
      <c r="A80" s="10" t="s">
        <v>69</v>
      </c>
      <c r="B80" s="39" t="s">
        <v>21</v>
      </c>
      <c r="C80" s="39" t="s">
        <v>21</v>
      </c>
      <c r="D80" s="38">
        <v>34758.050000000003</v>
      </c>
      <c r="E80" s="31"/>
      <c r="F80" s="20" t="s">
        <v>66</v>
      </c>
    </row>
    <row r="81" spans="1:5" s="22" customFormat="1" ht="19.95" customHeight="1" x14ac:dyDescent="0.3">
      <c r="A81" s="21" t="s">
        <v>56</v>
      </c>
      <c r="B81" s="53">
        <f>B37+B45+B48+B49+B50+B52+B58+B63+B66+B68+B70+B72+B74+B76</f>
        <v>1291234.3999999999</v>
      </c>
      <c r="C81" s="53">
        <f>C37+C45+C48+C66+C49+C50+C52+C58+C63+C68+C70+C76</f>
        <v>1247340.5499999998</v>
      </c>
      <c r="D81" s="53">
        <f>D37+D45+D48+D50+D52+D58+D63+D68+D70+D72+D74+D76+D49</f>
        <v>247591.5</v>
      </c>
      <c r="E81" s="37"/>
    </row>
    <row r="82" spans="1:5" ht="8.4" customHeight="1" x14ac:dyDescent="0.25">
      <c r="A82" s="8"/>
      <c r="B82" s="26"/>
      <c r="C82" s="26"/>
      <c r="D82" s="47"/>
      <c r="E82" s="31"/>
    </row>
    <row r="83" spans="1:5" s="15" customFormat="1" x14ac:dyDescent="0.25">
      <c r="A83" s="23" t="s">
        <v>57</v>
      </c>
      <c r="B83" s="62">
        <f>B33-B81</f>
        <v>0</v>
      </c>
      <c r="C83" s="62">
        <f>C33-C81</f>
        <v>0</v>
      </c>
      <c r="D83" s="62">
        <f>D33-D81</f>
        <v>0</v>
      </c>
      <c r="E83" s="33"/>
    </row>
    <row r="84" spans="1:5" ht="3.6" customHeight="1" x14ac:dyDescent="0.25"/>
    <row r="85" spans="1:5" x14ac:dyDescent="0.25">
      <c r="A85" s="24" t="s">
        <v>59</v>
      </c>
    </row>
  </sheetData>
  <mergeCells count="4">
    <mergeCell ref="A1:C1"/>
    <mergeCell ref="A2:C2"/>
    <mergeCell ref="C5:D5"/>
    <mergeCell ref="A3:D3"/>
  </mergeCells>
  <phoneticPr fontId="0" type="noConversion"/>
  <printOptions horizontalCentered="1" gridLines="1"/>
  <pageMargins left="0" right="0" top="0.15748031496062992" bottom="0.42" header="0.15748031496062992" footer="0.15748031496062992"/>
  <pageSetup paperSize="9" scale="73" orientation="portrait" r:id="rId1"/>
  <headerFooter alignWithMargins="0">
    <oddFooter>&amp;L&amp;Z&amp;F-&amp;A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F14" sqref="F14"/>
    </sheetView>
  </sheetViews>
  <sheetFormatPr defaultColWidth="9.109375" defaultRowHeight="13.2" x14ac:dyDescent="0.25"/>
  <cols>
    <col min="1" max="1" width="49.77734375" style="1" customWidth="1"/>
    <col min="2" max="2" width="19.6640625" style="25" customWidth="1"/>
    <col min="3" max="3" width="16.6640625" style="25" customWidth="1"/>
    <col min="4" max="4" width="12.6640625" style="55" customWidth="1"/>
    <col min="5" max="5" width="11.33203125" style="25" customWidth="1"/>
    <col min="6" max="16384" width="9.109375" style="1"/>
  </cols>
  <sheetData>
    <row r="1" spans="1:5" ht="15.6" x14ac:dyDescent="0.3">
      <c r="A1" s="65" t="s">
        <v>60</v>
      </c>
      <c r="B1" s="65"/>
      <c r="C1" s="65"/>
    </row>
    <row r="2" spans="1:5" x14ac:dyDescent="0.25">
      <c r="A2" s="66" t="s">
        <v>58</v>
      </c>
      <c r="B2" s="66"/>
      <c r="C2" s="66"/>
    </row>
    <row r="3" spans="1:5" ht="15.6" x14ac:dyDescent="0.3">
      <c r="A3" s="65" t="s">
        <v>80</v>
      </c>
      <c r="B3" s="65"/>
      <c r="C3" s="65"/>
      <c r="D3" s="65"/>
      <c r="E3" s="63"/>
    </row>
    <row r="4" spans="1:5" x14ac:dyDescent="0.25">
      <c r="D4" s="56" t="s">
        <v>0</v>
      </c>
      <c r="E4" s="64"/>
    </row>
    <row r="5" spans="1:5" x14ac:dyDescent="0.25">
      <c r="A5" s="3"/>
      <c r="B5" s="4" t="s">
        <v>1</v>
      </c>
      <c r="C5" s="67" t="s">
        <v>2</v>
      </c>
      <c r="D5" s="68"/>
      <c r="E5" s="29"/>
    </row>
    <row r="6" spans="1:5" ht="19.95" customHeight="1" x14ac:dyDescent="0.25">
      <c r="A6" s="5" t="s">
        <v>3</v>
      </c>
      <c r="B6" s="6" t="s">
        <v>4</v>
      </c>
      <c r="C6" s="7" t="s">
        <v>5</v>
      </c>
      <c r="D6" s="57" t="s">
        <v>6</v>
      </c>
      <c r="E6" s="29"/>
    </row>
    <row r="7" spans="1:5" ht="19.2" customHeight="1" x14ac:dyDescent="0.25">
      <c r="A7" s="8" t="s">
        <v>7</v>
      </c>
      <c r="B7" s="39">
        <f>C7+D7</f>
        <v>209787.30000000002</v>
      </c>
      <c r="C7" s="39">
        <v>153844.20000000001</v>
      </c>
      <c r="D7" s="38">
        <v>55943.1</v>
      </c>
      <c r="E7" s="30"/>
    </row>
    <row r="8" spans="1:5" x14ac:dyDescent="0.25">
      <c r="A8" s="10" t="s">
        <v>8</v>
      </c>
      <c r="B8" s="39">
        <v>1302218</v>
      </c>
      <c r="C8" s="39" t="s">
        <v>9</v>
      </c>
      <c r="D8" s="39" t="s">
        <v>9</v>
      </c>
      <c r="E8" s="30"/>
    </row>
    <row r="9" spans="1:5" ht="13.8" x14ac:dyDescent="0.3">
      <c r="A9" s="48" t="s">
        <v>81</v>
      </c>
      <c r="B9" s="39">
        <f>C9</f>
        <v>169641.7</v>
      </c>
      <c r="C9" s="39">
        <v>169641.7</v>
      </c>
      <c r="D9" s="38"/>
      <c r="E9" s="31"/>
    </row>
    <row r="10" spans="1:5" x14ac:dyDescent="0.25">
      <c r="A10" s="10" t="s">
        <v>10</v>
      </c>
      <c r="B10" s="39"/>
      <c r="C10" s="39"/>
      <c r="D10" s="38"/>
      <c r="E10" s="30"/>
    </row>
    <row r="11" spans="1:5" x14ac:dyDescent="0.25">
      <c r="A11" s="8" t="s">
        <v>11</v>
      </c>
      <c r="B11" s="39">
        <f>C11+D11</f>
        <v>24292</v>
      </c>
      <c r="C11" s="39"/>
      <c r="D11" s="38">
        <v>24292</v>
      </c>
      <c r="E11" s="30"/>
    </row>
    <row r="12" spans="1:5" x14ac:dyDescent="0.25">
      <c r="A12" s="8" t="s">
        <v>12</v>
      </c>
      <c r="B12" s="39">
        <f>D12</f>
        <v>93808</v>
      </c>
      <c r="C12" s="39"/>
      <c r="D12" s="38">
        <v>93808</v>
      </c>
      <c r="E12" s="30"/>
    </row>
    <row r="13" spans="1:5" x14ac:dyDescent="0.25">
      <c r="A13" s="11" t="s">
        <v>13</v>
      </c>
      <c r="B13" s="39">
        <f t="shared" ref="B13:B18" si="0">C13+D13</f>
        <v>105431</v>
      </c>
      <c r="C13" s="39">
        <v>105431</v>
      </c>
      <c r="D13" s="38"/>
      <c r="E13" s="30"/>
    </row>
    <row r="14" spans="1:5" x14ac:dyDescent="0.25">
      <c r="A14" s="8" t="s">
        <v>14</v>
      </c>
      <c r="B14" s="39">
        <f t="shared" si="0"/>
        <v>3006</v>
      </c>
      <c r="C14" s="39">
        <v>1503</v>
      </c>
      <c r="D14" s="38">
        <v>1503</v>
      </c>
      <c r="E14" s="30"/>
    </row>
    <row r="15" spans="1:5" x14ac:dyDescent="0.25">
      <c r="A15" s="8" t="s">
        <v>15</v>
      </c>
      <c r="B15" s="39">
        <f t="shared" si="0"/>
        <v>5239</v>
      </c>
      <c r="C15" s="39">
        <v>5239</v>
      </c>
      <c r="D15" s="38"/>
      <c r="E15" s="30"/>
    </row>
    <row r="16" spans="1:5" x14ac:dyDescent="0.25">
      <c r="A16" s="8" t="s">
        <v>71</v>
      </c>
      <c r="B16" s="39">
        <f t="shared" si="0"/>
        <v>3503</v>
      </c>
      <c r="C16" s="39">
        <v>3503</v>
      </c>
      <c r="D16" s="38"/>
      <c r="E16" s="30"/>
    </row>
    <row r="17" spans="1:5" x14ac:dyDescent="0.25">
      <c r="A17" s="8" t="s">
        <v>16</v>
      </c>
      <c r="B17" s="39">
        <f>C17+D17</f>
        <v>55894</v>
      </c>
      <c r="C17" s="39">
        <v>55894</v>
      </c>
      <c r="D17" s="38"/>
      <c r="E17" s="30"/>
    </row>
    <row r="18" spans="1:5" x14ac:dyDescent="0.25">
      <c r="A18" s="8" t="s">
        <v>63</v>
      </c>
      <c r="B18" s="39">
        <f t="shared" si="0"/>
        <v>9974</v>
      </c>
      <c r="C18" s="39">
        <v>9974</v>
      </c>
      <c r="D18" s="38"/>
      <c r="E18" s="30"/>
    </row>
    <row r="19" spans="1:5" x14ac:dyDescent="0.25">
      <c r="A19" s="8" t="s">
        <v>72</v>
      </c>
      <c r="B19" s="39">
        <f>C19</f>
        <v>38300</v>
      </c>
      <c r="C19" s="39">
        <v>38300</v>
      </c>
      <c r="D19" s="38"/>
      <c r="E19" s="30"/>
    </row>
    <row r="20" spans="1:5" x14ac:dyDescent="0.25">
      <c r="A20" s="8" t="s">
        <v>70</v>
      </c>
      <c r="B20" s="39">
        <f>C20</f>
        <v>1968</v>
      </c>
      <c r="C20" s="39">
        <v>1968</v>
      </c>
      <c r="D20" s="38"/>
      <c r="E20" s="30"/>
    </row>
    <row r="21" spans="1:5" s="13" customFormat="1" ht="24" customHeight="1" x14ac:dyDescent="0.3">
      <c r="A21" s="12" t="s">
        <v>17</v>
      </c>
      <c r="B21" s="42">
        <f>B7+B11+B12+B13+B14+B15+B16+B17+B18+B19+B20+B9</f>
        <v>720844</v>
      </c>
      <c r="C21" s="42">
        <f>C7+C11+C12+C13+C14+C15+C16+C17+C18+C19+C20+C9</f>
        <v>545297.9</v>
      </c>
      <c r="D21" s="43">
        <f>D7+D11+D12+D14+D15+D17</f>
        <v>175546.1</v>
      </c>
      <c r="E21" s="32"/>
    </row>
    <row r="22" spans="1:5" s="15" customFormat="1" ht="18.600000000000001" customHeight="1" x14ac:dyDescent="0.25">
      <c r="A22" s="14" t="s">
        <v>18</v>
      </c>
      <c r="B22" s="49">
        <f>SUM(B24:B27)</f>
        <v>564956.19999999995</v>
      </c>
      <c r="C22" s="50">
        <f>SUM(C24:C27, C30,C32)</f>
        <v>694191.57</v>
      </c>
      <c r="D22" s="49">
        <f>SUM(D28:D29,D31,D32)</f>
        <v>75905.17</v>
      </c>
      <c r="E22" s="33"/>
    </row>
    <row r="23" spans="1:5" x14ac:dyDescent="0.25">
      <c r="A23" s="16" t="s">
        <v>19</v>
      </c>
      <c r="B23" s="38"/>
      <c r="C23" s="39"/>
      <c r="D23" s="38"/>
      <c r="E23" s="31"/>
    </row>
    <row r="24" spans="1:5" x14ac:dyDescent="0.25">
      <c r="A24" s="9" t="s">
        <v>20</v>
      </c>
      <c r="B24" s="38">
        <f>C24</f>
        <v>0</v>
      </c>
      <c r="C24" s="39">
        <v>0</v>
      </c>
      <c r="D24" s="38" t="s">
        <v>21</v>
      </c>
      <c r="E24" s="31"/>
    </row>
    <row r="25" spans="1:5" x14ac:dyDescent="0.25">
      <c r="A25" s="9" t="s">
        <v>22</v>
      </c>
      <c r="B25" s="38">
        <f>C25</f>
        <v>169348.2</v>
      </c>
      <c r="C25" s="39">
        <v>169348.2</v>
      </c>
      <c r="D25" s="38" t="s">
        <v>21</v>
      </c>
      <c r="E25" s="31"/>
    </row>
    <row r="26" spans="1:5" x14ac:dyDescent="0.25">
      <c r="A26" s="9" t="s">
        <v>23</v>
      </c>
      <c r="B26" s="38">
        <f>C26</f>
        <v>395608</v>
      </c>
      <c r="C26" s="39">
        <f>394123.9+1484.1</f>
        <v>395608</v>
      </c>
      <c r="D26" s="38" t="s">
        <v>21</v>
      </c>
      <c r="E26" s="31"/>
    </row>
    <row r="27" spans="1:5" x14ac:dyDescent="0.25">
      <c r="A27" s="9" t="s">
        <v>24</v>
      </c>
      <c r="B27" s="38">
        <f>C27</f>
        <v>0</v>
      </c>
      <c r="C27" s="39"/>
      <c r="D27" s="38" t="s">
        <v>21</v>
      </c>
      <c r="E27" s="31"/>
    </row>
    <row r="28" spans="1:5" ht="15.6" customHeight="1" x14ac:dyDescent="0.25">
      <c r="A28" s="9" t="s">
        <v>25</v>
      </c>
      <c r="B28" s="38" t="s">
        <v>21</v>
      </c>
      <c r="C28" s="39" t="s">
        <v>21</v>
      </c>
      <c r="D28" s="38">
        <f>71257.17+183.4</f>
        <v>71440.569999999992</v>
      </c>
      <c r="E28" s="31"/>
    </row>
    <row r="29" spans="1:5" ht="15.6" customHeight="1" x14ac:dyDescent="0.25">
      <c r="A29" s="9" t="s">
        <v>26</v>
      </c>
      <c r="B29" s="38" t="s">
        <v>21</v>
      </c>
      <c r="C29" s="39" t="s">
        <v>21</v>
      </c>
      <c r="D29" s="38">
        <v>0</v>
      </c>
      <c r="E29" s="31"/>
    </row>
    <row r="30" spans="1:5" ht="15.6" customHeight="1" x14ac:dyDescent="0.25">
      <c r="A30" s="9" t="s">
        <v>27</v>
      </c>
      <c r="B30" s="38" t="s">
        <v>21</v>
      </c>
      <c r="C30" s="39">
        <v>36961.57</v>
      </c>
      <c r="D30" s="38" t="s">
        <v>21</v>
      </c>
      <c r="E30" s="31"/>
    </row>
    <row r="31" spans="1:5" ht="15.6" customHeight="1" x14ac:dyDescent="0.25">
      <c r="A31" s="9" t="s">
        <v>28</v>
      </c>
      <c r="B31" s="38" t="s">
        <v>21</v>
      </c>
      <c r="C31" s="38" t="s">
        <v>21</v>
      </c>
      <c r="D31" s="38">
        <f>4434.6+30</f>
        <v>4464.6000000000004</v>
      </c>
      <c r="E31" s="34" t="s">
        <v>73</v>
      </c>
    </row>
    <row r="32" spans="1:5" ht="17.399999999999999" customHeight="1" x14ac:dyDescent="0.25">
      <c r="A32" s="17" t="s">
        <v>29</v>
      </c>
      <c r="B32" s="51" t="s">
        <v>21</v>
      </c>
      <c r="C32" s="52">
        <f>6719+25850+59704.8</f>
        <v>92273.8</v>
      </c>
      <c r="D32" s="51"/>
      <c r="E32" s="31" t="s">
        <v>74</v>
      </c>
    </row>
    <row r="33" spans="1:6" s="13" customFormat="1" ht="21" customHeight="1" x14ac:dyDescent="0.3">
      <c r="A33" s="18" t="s">
        <v>30</v>
      </c>
      <c r="B33" s="53">
        <f>SUM(B21+B22)</f>
        <v>1285800.2</v>
      </c>
      <c r="C33" s="53">
        <f>SUM(C21+C22)</f>
        <v>1239489.47</v>
      </c>
      <c r="D33" s="54">
        <f>SUM(D21+D22)</f>
        <v>251451.27000000002</v>
      </c>
      <c r="E33" s="32"/>
    </row>
    <row r="34" spans="1:6" ht="9.6" customHeight="1" x14ac:dyDescent="0.25">
      <c r="A34" s="3"/>
      <c r="B34" s="44"/>
      <c r="C34" s="44"/>
      <c r="D34" s="45"/>
      <c r="E34" s="31"/>
    </row>
    <row r="35" spans="1:6" x14ac:dyDescent="0.25">
      <c r="A35" s="19" t="s">
        <v>31</v>
      </c>
      <c r="B35" s="46"/>
      <c r="C35" s="46"/>
      <c r="D35" s="47"/>
      <c r="E35" s="31"/>
    </row>
    <row r="36" spans="1:6" ht="9" customHeight="1" x14ac:dyDescent="0.25">
      <c r="A36" s="8"/>
      <c r="B36" s="46"/>
      <c r="C36" s="46"/>
      <c r="D36" s="47"/>
      <c r="E36" s="31"/>
    </row>
    <row r="37" spans="1:6" x14ac:dyDescent="0.25">
      <c r="A37" s="8" t="s">
        <v>32</v>
      </c>
      <c r="B37" s="39">
        <v>118996.4</v>
      </c>
      <c r="C37" s="39">
        <v>73525.899999999994</v>
      </c>
      <c r="D37" s="38">
        <v>45500.5</v>
      </c>
      <c r="E37" s="31"/>
    </row>
    <row r="38" spans="1:6" s="20" customFormat="1" x14ac:dyDescent="0.25">
      <c r="A38" s="10" t="s">
        <v>33</v>
      </c>
      <c r="B38" s="61">
        <v>76746.2</v>
      </c>
      <c r="C38" s="40">
        <v>41929.399999999994</v>
      </c>
      <c r="D38" s="41">
        <v>34816.800000000003</v>
      </c>
      <c r="E38" s="35"/>
    </row>
    <row r="39" spans="1:6" s="20" customFormat="1" x14ac:dyDescent="0.25">
      <c r="A39" s="10" t="s">
        <v>34</v>
      </c>
      <c r="B39" s="40">
        <v>3.4</v>
      </c>
      <c r="C39" s="40">
        <v>3.4</v>
      </c>
      <c r="D39" s="41">
        <v>0</v>
      </c>
      <c r="E39" s="35"/>
      <c r="F39" s="27"/>
    </row>
    <row r="40" spans="1:6" s="20" customFormat="1" x14ac:dyDescent="0.25">
      <c r="A40" s="10" t="s">
        <v>35</v>
      </c>
      <c r="B40" s="40"/>
      <c r="C40" s="40"/>
      <c r="D40" s="41"/>
      <c r="E40" s="35"/>
    </row>
    <row r="41" spans="1:6" s="20" customFormat="1" x14ac:dyDescent="0.25">
      <c r="A41" s="10" t="s">
        <v>36</v>
      </c>
      <c r="B41" s="40">
        <v>4443.8</v>
      </c>
      <c r="C41" s="40">
        <v>4443.8</v>
      </c>
      <c r="D41" s="41"/>
      <c r="E41" s="35"/>
    </row>
    <row r="42" spans="1:6" s="20" customFormat="1" x14ac:dyDescent="0.25">
      <c r="A42" s="10" t="s">
        <v>37</v>
      </c>
      <c r="B42" s="40">
        <v>37803</v>
      </c>
      <c r="C42" s="40">
        <v>27149.3</v>
      </c>
      <c r="D42" s="41">
        <v>10683.7</v>
      </c>
      <c r="E42" s="36"/>
    </row>
    <row r="43" spans="1:6" s="20" customFormat="1" x14ac:dyDescent="0.25">
      <c r="A43" s="10" t="s">
        <v>38</v>
      </c>
      <c r="B43" s="40">
        <v>1484.1</v>
      </c>
      <c r="C43" s="40">
        <v>1484.1</v>
      </c>
      <c r="D43" s="41">
        <v>30</v>
      </c>
      <c r="E43" s="35"/>
    </row>
    <row r="44" spans="1:6" ht="14.4" customHeight="1" x14ac:dyDescent="0.25">
      <c r="A44" s="10"/>
      <c r="B44" s="39"/>
      <c r="C44" s="39"/>
      <c r="D44" s="38"/>
      <c r="E44" s="31"/>
    </row>
    <row r="45" spans="1:6" ht="14.4" customHeight="1" x14ac:dyDescent="0.25">
      <c r="A45" s="8" t="s">
        <v>39</v>
      </c>
      <c r="B45" s="39">
        <v>4434.6000000000004</v>
      </c>
      <c r="C45" s="39">
        <v>4434.6000000000004</v>
      </c>
      <c r="D45" s="39">
        <v>4434.6000000000004</v>
      </c>
      <c r="E45" s="31"/>
    </row>
    <row r="46" spans="1:6" x14ac:dyDescent="0.25">
      <c r="A46" s="10" t="s">
        <v>40</v>
      </c>
      <c r="B46" s="39">
        <v>4434.6000000000004</v>
      </c>
      <c r="C46" s="39">
        <v>4434.6000000000004</v>
      </c>
      <c r="D46" s="38">
        <v>4434.6000000000004</v>
      </c>
      <c r="E46" s="31"/>
    </row>
    <row r="47" spans="1:6" ht="12.6" customHeight="1" x14ac:dyDescent="0.25">
      <c r="A47" s="10"/>
      <c r="B47" s="39"/>
      <c r="C47" s="39"/>
      <c r="D47" s="38"/>
      <c r="E47" s="31"/>
    </row>
    <row r="48" spans="1:6" ht="25.2" customHeight="1" x14ac:dyDescent="0.25">
      <c r="A48" s="59" t="s">
        <v>41</v>
      </c>
      <c r="B48" s="39">
        <v>12020.7</v>
      </c>
      <c r="C48" s="39">
        <v>4746.5</v>
      </c>
      <c r="D48" s="38">
        <v>7274.2</v>
      </c>
      <c r="E48" s="31"/>
    </row>
    <row r="49" spans="1:5" ht="12.75" customHeight="1" x14ac:dyDescent="0.25">
      <c r="A49" s="8" t="s">
        <v>67</v>
      </c>
      <c r="B49" s="39">
        <v>72601.100000000006</v>
      </c>
      <c r="C49" s="39">
        <v>67528.600000000006</v>
      </c>
      <c r="D49" s="38">
        <v>30922.5</v>
      </c>
      <c r="E49" s="31"/>
    </row>
    <row r="50" spans="1:5" x14ac:dyDescent="0.25">
      <c r="A50" s="8" t="s">
        <v>64</v>
      </c>
      <c r="B50" s="39">
        <v>5471</v>
      </c>
      <c r="C50" s="39">
        <v>5471</v>
      </c>
      <c r="D50" s="38"/>
      <c r="E50" s="60"/>
    </row>
    <row r="51" spans="1:5" ht="5.4" customHeight="1" x14ac:dyDescent="0.25">
      <c r="A51" s="8"/>
      <c r="B51" s="39"/>
      <c r="C51" s="39"/>
      <c r="D51" s="38"/>
      <c r="E51" s="60"/>
    </row>
    <row r="52" spans="1:5" x14ac:dyDescent="0.25">
      <c r="A52" s="8" t="s">
        <v>42</v>
      </c>
      <c r="B52" s="39">
        <v>48100.799999999996</v>
      </c>
      <c r="C52" s="39">
        <v>12831.4</v>
      </c>
      <c r="D52" s="38">
        <v>41988.399999999994</v>
      </c>
      <c r="E52" s="31"/>
    </row>
    <row r="53" spans="1:5" s="20" customFormat="1" x14ac:dyDescent="0.25">
      <c r="A53" s="10" t="s">
        <v>43</v>
      </c>
      <c r="B53" s="40">
        <v>6719</v>
      </c>
      <c r="C53" s="40">
        <v>6719</v>
      </c>
      <c r="D53" s="41">
        <v>6719</v>
      </c>
      <c r="E53" s="35"/>
    </row>
    <row r="54" spans="1:5" s="20" customFormat="1" x14ac:dyDescent="0.25">
      <c r="A54" s="10" t="s">
        <v>44</v>
      </c>
      <c r="B54" s="40">
        <v>0</v>
      </c>
      <c r="C54" s="40">
        <v>0</v>
      </c>
      <c r="D54" s="41">
        <v>0</v>
      </c>
      <c r="E54" s="35"/>
    </row>
    <row r="55" spans="1:5" s="20" customFormat="1" x14ac:dyDescent="0.25">
      <c r="A55" s="10" t="s">
        <v>45</v>
      </c>
      <c r="B55" s="40">
        <v>41381.799999999996</v>
      </c>
      <c r="C55" s="40">
        <v>6112.4</v>
      </c>
      <c r="D55" s="41">
        <v>35269.399999999994</v>
      </c>
      <c r="E55" s="35"/>
    </row>
    <row r="56" spans="1:5" s="20" customFormat="1" x14ac:dyDescent="0.25">
      <c r="A56" s="10" t="s">
        <v>46</v>
      </c>
      <c r="B56" s="40">
        <v>0</v>
      </c>
      <c r="C56" s="40">
        <v>0</v>
      </c>
      <c r="D56" s="41">
        <v>0</v>
      </c>
      <c r="E56" s="35"/>
    </row>
    <row r="57" spans="1:5" ht="9" customHeight="1" x14ac:dyDescent="0.25">
      <c r="A57" s="10"/>
      <c r="B57" s="39"/>
      <c r="C57" s="39"/>
      <c r="D57" s="38"/>
      <c r="E57" s="31"/>
    </row>
    <row r="58" spans="1:5" x14ac:dyDescent="0.25">
      <c r="A58" s="8" t="s">
        <v>47</v>
      </c>
      <c r="B58" s="39">
        <v>798326.60000000009</v>
      </c>
      <c r="C58" s="39">
        <v>798326.60000000009</v>
      </c>
      <c r="D58" s="38">
        <v>0</v>
      </c>
      <c r="E58" s="31"/>
    </row>
    <row r="59" spans="1:5" s="20" customFormat="1" x14ac:dyDescent="0.25">
      <c r="A59" s="10" t="s">
        <v>48</v>
      </c>
      <c r="B59" s="40">
        <v>781346.62</v>
      </c>
      <c r="C59" s="40">
        <v>781346.62</v>
      </c>
      <c r="D59" s="41"/>
      <c r="E59" s="35"/>
    </row>
    <row r="60" spans="1:5" s="20" customFormat="1" x14ac:dyDescent="0.25">
      <c r="A60" s="10" t="s">
        <v>79</v>
      </c>
      <c r="B60" s="40">
        <v>5152.7999999999993</v>
      </c>
      <c r="C60" s="40">
        <v>5152.7999999999993</v>
      </c>
      <c r="D60" s="41"/>
      <c r="E60" s="35"/>
    </row>
    <row r="61" spans="1:5" s="20" customFormat="1" x14ac:dyDescent="0.25">
      <c r="A61" s="10" t="s">
        <v>78</v>
      </c>
      <c r="B61" s="40">
        <v>11827.18</v>
      </c>
      <c r="C61" s="40">
        <v>11827.18</v>
      </c>
      <c r="D61" s="41"/>
      <c r="E61" s="35"/>
    </row>
    <row r="62" spans="1:5" ht="11.4" customHeight="1" x14ac:dyDescent="0.25">
      <c r="A62" s="10"/>
      <c r="B62" s="39"/>
      <c r="C62" s="39"/>
      <c r="D62" s="38"/>
      <c r="E62" s="31"/>
    </row>
    <row r="63" spans="1:5" x14ac:dyDescent="0.25">
      <c r="A63" s="11" t="s">
        <v>62</v>
      </c>
      <c r="B63" s="39">
        <v>129839.49999999999</v>
      </c>
      <c r="C63" s="39">
        <v>109039.5</v>
      </c>
      <c r="D63" s="38">
        <v>80504.800000000003</v>
      </c>
      <c r="E63" s="31"/>
    </row>
    <row r="64" spans="1:5" ht="11.25" customHeight="1" x14ac:dyDescent="0.25">
      <c r="A64" s="8" t="s">
        <v>61</v>
      </c>
      <c r="B64" s="39"/>
      <c r="C64" s="39"/>
      <c r="D64" s="38">
        <v>59704.800000000003</v>
      </c>
      <c r="E64" s="31"/>
    </row>
    <row r="65" spans="1:6" x14ac:dyDescent="0.25">
      <c r="A65" s="8" t="s">
        <v>49</v>
      </c>
      <c r="B65" s="39"/>
      <c r="C65" s="39"/>
      <c r="D65" s="38"/>
      <c r="E65" s="31"/>
    </row>
    <row r="66" spans="1:6" ht="26.4" x14ac:dyDescent="0.25">
      <c r="A66" s="58" t="s">
        <v>65</v>
      </c>
      <c r="B66" s="39">
        <v>899.1</v>
      </c>
      <c r="C66" s="39">
        <v>899.1</v>
      </c>
      <c r="D66" s="38"/>
      <c r="E66" s="31"/>
    </row>
    <row r="67" spans="1:6" ht="15.6" customHeight="1" x14ac:dyDescent="0.25">
      <c r="A67" s="10"/>
      <c r="B67" s="39"/>
      <c r="C67" s="39"/>
      <c r="D67" s="38"/>
      <c r="E67" s="31"/>
    </row>
    <row r="68" spans="1:6" x14ac:dyDescent="0.25">
      <c r="A68" s="8" t="s">
        <v>50</v>
      </c>
      <c r="B68" s="39">
        <v>47947.3</v>
      </c>
      <c r="C68" s="39">
        <v>47387.3</v>
      </c>
      <c r="D68" s="38">
        <v>560</v>
      </c>
      <c r="E68" s="31"/>
    </row>
    <row r="69" spans="1:6" ht="13.2" customHeight="1" x14ac:dyDescent="0.25">
      <c r="A69" s="8"/>
      <c r="B69" s="39"/>
      <c r="C69" s="39"/>
      <c r="D69" s="38"/>
      <c r="E69" s="31"/>
    </row>
    <row r="70" spans="1:6" x14ac:dyDescent="0.25">
      <c r="A70" s="8" t="s">
        <v>51</v>
      </c>
      <c r="B70" s="39">
        <v>42388.7</v>
      </c>
      <c r="C70" s="39">
        <v>42388.7</v>
      </c>
      <c r="D70" s="38">
        <v>0</v>
      </c>
      <c r="E70" s="31"/>
    </row>
    <row r="71" spans="1:6" ht="7.2" customHeight="1" x14ac:dyDescent="0.25">
      <c r="A71" s="8"/>
      <c r="B71" s="39"/>
      <c r="C71" s="39"/>
      <c r="D71" s="38"/>
      <c r="E71" s="31"/>
    </row>
    <row r="72" spans="1:6" x14ac:dyDescent="0.25">
      <c r="A72" s="8" t="s">
        <v>52</v>
      </c>
      <c r="B72" s="39"/>
      <c r="C72" s="39"/>
      <c r="D72" s="38"/>
      <c r="E72" s="31"/>
    </row>
    <row r="73" spans="1:6" ht="7.2" customHeight="1" x14ac:dyDescent="0.25">
      <c r="A73" s="8"/>
      <c r="B73" s="39"/>
      <c r="C73" s="39"/>
      <c r="D73" s="38"/>
      <c r="E73" s="31"/>
    </row>
    <row r="74" spans="1:6" x14ac:dyDescent="0.25">
      <c r="A74" s="8" t="s">
        <v>53</v>
      </c>
      <c r="B74" s="39"/>
      <c r="C74" s="39"/>
      <c r="D74" s="38"/>
      <c r="E74" s="31"/>
    </row>
    <row r="75" spans="1:6" ht="7.2" customHeight="1" x14ac:dyDescent="0.25">
      <c r="A75" s="8"/>
      <c r="B75" s="39"/>
      <c r="C75" s="39"/>
      <c r="D75" s="38"/>
      <c r="E75" s="31"/>
    </row>
    <row r="76" spans="1:6" x14ac:dyDescent="0.25">
      <c r="A76" s="8" t="s">
        <v>68</v>
      </c>
      <c r="B76" s="39">
        <v>4774.3999999999996</v>
      </c>
      <c r="C76" s="39">
        <v>72910.26999999999</v>
      </c>
      <c r="D76" s="38">
        <v>40266.269999999997</v>
      </c>
      <c r="E76" s="31"/>
    </row>
    <row r="77" spans="1:6" s="20" customFormat="1" ht="16.2" customHeight="1" x14ac:dyDescent="0.25">
      <c r="A77" s="10" t="s">
        <v>54</v>
      </c>
      <c r="B77" s="40">
        <v>4774.3999999999996</v>
      </c>
      <c r="C77" s="40">
        <v>1469.7</v>
      </c>
      <c r="D77" s="41">
        <v>3304.7</v>
      </c>
      <c r="E77" s="35"/>
    </row>
    <row r="78" spans="1:6" s="20" customFormat="1" x14ac:dyDescent="0.25">
      <c r="A78" s="10" t="s">
        <v>75</v>
      </c>
      <c r="B78" s="39" t="s">
        <v>21</v>
      </c>
      <c r="C78" s="40">
        <v>71440.569999999992</v>
      </c>
      <c r="D78" s="38" t="s">
        <v>21</v>
      </c>
      <c r="E78" s="31"/>
    </row>
    <row r="79" spans="1:6" s="20" customFormat="1" x14ac:dyDescent="0.25">
      <c r="A79" s="10" t="s">
        <v>55</v>
      </c>
      <c r="B79" s="39" t="s">
        <v>21</v>
      </c>
      <c r="C79" s="40"/>
      <c r="D79" s="38" t="s">
        <v>21</v>
      </c>
      <c r="E79" s="31"/>
    </row>
    <row r="80" spans="1:6" s="20" customFormat="1" x14ac:dyDescent="0.25">
      <c r="A80" s="10" t="s">
        <v>69</v>
      </c>
      <c r="B80" s="39" t="s">
        <v>21</v>
      </c>
      <c r="C80" s="39" t="s">
        <v>21</v>
      </c>
      <c r="D80" s="38">
        <v>36961.57</v>
      </c>
      <c r="E80" s="31"/>
      <c r="F80" s="20" t="s">
        <v>66</v>
      </c>
    </row>
    <row r="81" spans="1:5" s="22" customFormat="1" ht="19.95" customHeight="1" x14ac:dyDescent="0.3">
      <c r="A81" s="21" t="s">
        <v>56</v>
      </c>
      <c r="B81" s="53">
        <v>1285800.2000000002</v>
      </c>
      <c r="C81" s="53">
        <v>1239489.4700000002</v>
      </c>
      <c r="D81" s="53">
        <v>251451.27</v>
      </c>
      <c r="E81" s="37"/>
    </row>
    <row r="82" spans="1:5" ht="8.4" customHeight="1" x14ac:dyDescent="0.25">
      <c r="A82" s="8"/>
      <c r="B82" s="26"/>
      <c r="C82" s="26"/>
      <c r="D82" s="47"/>
      <c r="E82" s="31"/>
    </row>
    <row r="83" spans="1:5" s="15" customFormat="1" x14ac:dyDescent="0.25">
      <c r="A83" s="23" t="s">
        <v>57</v>
      </c>
      <c r="B83" s="62">
        <v>0</v>
      </c>
      <c r="C83" s="62">
        <v>0</v>
      </c>
      <c r="D83" s="62">
        <v>0</v>
      </c>
      <c r="E83" s="33"/>
    </row>
    <row r="84" spans="1:5" ht="3.6" customHeight="1" x14ac:dyDescent="0.25"/>
    <row r="85" spans="1:5" x14ac:dyDescent="0.25">
      <c r="A85" s="24" t="s">
        <v>59</v>
      </c>
    </row>
  </sheetData>
  <mergeCells count="4">
    <mergeCell ref="A1:C1"/>
    <mergeCell ref="A2:C2"/>
    <mergeCell ref="A3:D3"/>
    <mergeCell ref="C5:D5"/>
  </mergeCells>
  <printOptions horizontalCentered="1" gridLines="1"/>
  <pageMargins left="0" right="0" top="0.15748031496062992" bottom="0.42" header="0.15748031496062992" footer="0.15748031496062992"/>
  <pageSetup paperSize="9" scale="73" orientation="portrait" r:id="rId1"/>
  <headerFooter alignWithMargins="0">
    <oddFooter>&amp;L&amp;Z&amp;F-&amp;A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defaultColWidth="9.109375" defaultRowHeight="13.2" x14ac:dyDescent="0.25"/>
  <cols>
    <col min="1" max="1" width="49.77734375" style="1" customWidth="1"/>
    <col min="2" max="2" width="19.6640625" style="25" customWidth="1"/>
    <col min="3" max="3" width="16.6640625" style="25" customWidth="1"/>
    <col min="4" max="4" width="12.6640625" style="55" customWidth="1"/>
    <col min="5" max="5" width="11.33203125" style="25" customWidth="1"/>
    <col min="6" max="16384" width="9.109375" style="1"/>
  </cols>
  <sheetData>
    <row r="1" spans="1:5" ht="15.6" x14ac:dyDescent="0.3">
      <c r="A1" s="65" t="s">
        <v>60</v>
      </c>
      <c r="B1" s="65"/>
      <c r="C1" s="65"/>
    </row>
    <row r="2" spans="1:5" x14ac:dyDescent="0.25">
      <c r="A2" s="66" t="s">
        <v>58</v>
      </c>
      <c r="B2" s="66"/>
      <c r="C2" s="66"/>
    </row>
    <row r="3" spans="1:5" ht="15.6" x14ac:dyDescent="0.3">
      <c r="A3" s="65" t="s">
        <v>82</v>
      </c>
      <c r="B3" s="65"/>
      <c r="C3" s="65"/>
      <c r="D3" s="65"/>
      <c r="E3" s="63"/>
    </row>
    <row r="4" spans="1:5" x14ac:dyDescent="0.25">
      <c r="D4" s="56" t="s">
        <v>0</v>
      </c>
      <c r="E4" s="64"/>
    </row>
    <row r="5" spans="1:5" x14ac:dyDescent="0.25">
      <c r="A5" s="3"/>
      <c r="B5" s="4" t="s">
        <v>1</v>
      </c>
      <c r="C5" s="67" t="s">
        <v>2</v>
      </c>
      <c r="D5" s="68"/>
      <c r="E5" s="29"/>
    </row>
    <row r="6" spans="1:5" ht="19.95" customHeight="1" x14ac:dyDescent="0.25">
      <c r="A6" s="5" t="s">
        <v>3</v>
      </c>
      <c r="B6" s="6" t="s">
        <v>4</v>
      </c>
      <c r="C6" s="7" t="s">
        <v>5</v>
      </c>
      <c r="D6" s="57" t="s">
        <v>6</v>
      </c>
      <c r="E6" s="29"/>
    </row>
    <row r="7" spans="1:5" ht="19.2" customHeight="1" x14ac:dyDescent="0.25">
      <c r="A7" s="8" t="s">
        <v>7</v>
      </c>
      <c r="B7" s="39">
        <v>224682.2</v>
      </c>
      <c r="C7" s="39">
        <v>164767.20000000001</v>
      </c>
      <c r="D7" s="38">
        <v>59915</v>
      </c>
      <c r="E7" s="30"/>
    </row>
    <row r="8" spans="1:5" x14ac:dyDescent="0.25">
      <c r="A8" s="10" t="s">
        <v>8</v>
      </c>
      <c r="B8" s="39">
        <v>1302218</v>
      </c>
      <c r="C8" s="39" t="s">
        <v>9</v>
      </c>
      <c r="D8" s="39" t="s">
        <v>9</v>
      </c>
      <c r="E8" s="30"/>
    </row>
    <row r="9" spans="1:5" ht="13.8" x14ac:dyDescent="0.3">
      <c r="A9" s="69" t="s">
        <v>83</v>
      </c>
      <c r="B9" s="39">
        <v>171123.8</v>
      </c>
      <c r="C9" s="39">
        <v>171123.8</v>
      </c>
      <c r="D9" s="38"/>
      <c r="E9" s="31"/>
    </row>
    <row r="10" spans="1:5" x14ac:dyDescent="0.25">
      <c r="A10" s="10" t="s">
        <v>10</v>
      </c>
      <c r="B10" s="39"/>
      <c r="C10" s="39"/>
      <c r="D10" s="38"/>
      <c r="E10" s="30"/>
    </row>
    <row r="11" spans="1:5" x14ac:dyDescent="0.25">
      <c r="A11" s="8" t="s">
        <v>11</v>
      </c>
      <c r="B11" s="39">
        <v>25021</v>
      </c>
      <c r="C11" s="39"/>
      <c r="D11" s="38">
        <v>25021</v>
      </c>
      <c r="E11" s="30"/>
    </row>
    <row r="12" spans="1:5" x14ac:dyDescent="0.25">
      <c r="A12" s="8" t="s">
        <v>12</v>
      </c>
      <c r="B12" s="39">
        <v>93808</v>
      </c>
      <c r="C12" s="39"/>
      <c r="D12" s="38">
        <v>93808</v>
      </c>
      <c r="E12" s="30"/>
    </row>
    <row r="13" spans="1:5" x14ac:dyDescent="0.25">
      <c r="A13" s="11" t="s">
        <v>13</v>
      </c>
      <c r="B13" s="39">
        <v>109648</v>
      </c>
      <c r="C13" s="39">
        <v>109648</v>
      </c>
      <c r="D13" s="38"/>
      <c r="E13" s="30"/>
    </row>
    <row r="14" spans="1:5" x14ac:dyDescent="0.25">
      <c r="A14" s="8" t="s">
        <v>14</v>
      </c>
      <c r="B14" s="39">
        <v>3126</v>
      </c>
      <c r="C14" s="39">
        <v>1563</v>
      </c>
      <c r="D14" s="38">
        <v>1563</v>
      </c>
      <c r="E14" s="30"/>
    </row>
    <row r="15" spans="1:5" x14ac:dyDescent="0.25">
      <c r="A15" s="8" t="s">
        <v>15</v>
      </c>
      <c r="B15" s="39">
        <v>5239</v>
      </c>
      <c r="C15" s="39">
        <v>5239</v>
      </c>
      <c r="D15" s="38"/>
      <c r="E15" s="30"/>
    </row>
    <row r="16" spans="1:5" x14ac:dyDescent="0.25">
      <c r="A16" s="8" t="s">
        <v>71</v>
      </c>
      <c r="B16" s="39">
        <v>3503</v>
      </c>
      <c r="C16" s="39">
        <v>3503</v>
      </c>
      <c r="D16" s="38"/>
      <c r="E16" s="30"/>
    </row>
    <row r="17" spans="1:5" x14ac:dyDescent="0.25">
      <c r="A17" s="8" t="s">
        <v>16</v>
      </c>
      <c r="B17" s="39">
        <v>56292</v>
      </c>
      <c r="C17" s="39">
        <v>56292</v>
      </c>
      <c r="D17" s="38"/>
      <c r="E17" s="30"/>
    </row>
    <row r="18" spans="1:5" x14ac:dyDescent="0.25">
      <c r="A18" s="8" t="s">
        <v>63</v>
      </c>
      <c r="B18" s="39">
        <v>10373</v>
      </c>
      <c r="C18" s="39">
        <v>10373</v>
      </c>
      <c r="D18" s="38"/>
      <c r="E18" s="30"/>
    </row>
    <row r="19" spans="1:5" x14ac:dyDescent="0.25">
      <c r="A19" s="8" t="s">
        <v>72</v>
      </c>
      <c r="B19" s="39">
        <v>39600</v>
      </c>
      <c r="C19" s="39">
        <v>39600</v>
      </c>
      <c r="D19" s="38"/>
      <c r="E19" s="30"/>
    </row>
    <row r="20" spans="1:5" x14ac:dyDescent="0.25">
      <c r="A20" s="8" t="s">
        <v>70</v>
      </c>
      <c r="B20" s="39">
        <v>1968</v>
      </c>
      <c r="C20" s="39">
        <v>1968</v>
      </c>
      <c r="D20" s="38"/>
      <c r="E20" s="30"/>
    </row>
    <row r="21" spans="1:5" s="13" customFormat="1" ht="24" customHeight="1" x14ac:dyDescent="0.3">
      <c r="A21" s="12" t="s">
        <v>17</v>
      </c>
      <c r="B21" s="42">
        <v>744384</v>
      </c>
      <c r="C21" s="42">
        <v>564077</v>
      </c>
      <c r="D21" s="43">
        <v>180307</v>
      </c>
      <c r="E21" s="32"/>
    </row>
    <row r="22" spans="1:5" s="15" customFormat="1" ht="18.600000000000001" customHeight="1" x14ac:dyDescent="0.25">
      <c r="A22" s="14" t="s">
        <v>18</v>
      </c>
      <c r="B22" s="49">
        <v>555217.64</v>
      </c>
      <c r="C22" s="50">
        <v>687277.21000000008</v>
      </c>
      <c r="D22" s="49">
        <v>74550.570000000007</v>
      </c>
      <c r="E22" s="33"/>
    </row>
    <row r="23" spans="1:5" x14ac:dyDescent="0.25">
      <c r="A23" s="16" t="s">
        <v>19</v>
      </c>
      <c r="B23" s="38"/>
      <c r="C23" s="39"/>
      <c r="D23" s="38"/>
      <c r="E23" s="31"/>
    </row>
    <row r="24" spans="1:5" x14ac:dyDescent="0.25">
      <c r="A24" s="9" t="s">
        <v>20</v>
      </c>
      <c r="B24" s="38">
        <v>0</v>
      </c>
      <c r="C24" s="39">
        <v>0</v>
      </c>
      <c r="D24" s="38" t="s">
        <v>21</v>
      </c>
      <c r="E24" s="31"/>
    </row>
    <row r="25" spans="1:5" x14ac:dyDescent="0.25">
      <c r="A25" s="9" t="s">
        <v>22</v>
      </c>
      <c r="B25" s="38">
        <v>158429</v>
      </c>
      <c r="C25" s="39">
        <v>158429</v>
      </c>
      <c r="D25" s="38" t="s">
        <v>21</v>
      </c>
      <c r="E25" s="31"/>
    </row>
    <row r="26" spans="1:5" x14ac:dyDescent="0.25">
      <c r="A26" s="9" t="s">
        <v>23</v>
      </c>
      <c r="B26" s="38">
        <v>396788.64</v>
      </c>
      <c r="C26" s="39">
        <v>396788.64</v>
      </c>
      <c r="D26" s="38" t="s">
        <v>21</v>
      </c>
      <c r="E26" s="31"/>
    </row>
    <row r="27" spans="1:5" x14ac:dyDescent="0.25">
      <c r="A27" s="9" t="s">
        <v>24</v>
      </c>
      <c r="B27" s="38">
        <v>0</v>
      </c>
      <c r="C27" s="39"/>
      <c r="D27" s="38" t="s">
        <v>21</v>
      </c>
      <c r="E27" s="31"/>
    </row>
    <row r="28" spans="1:5" ht="15.6" customHeight="1" x14ac:dyDescent="0.25">
      <c r="A28" s="9" t="s">
        <v>25</v>
      </c>
      <c r="B28" s="38" t="s">
        <v>21</v>
      </c>
      <c r="C28" s="39" t="s">
        <v>21</v>
      </c>
      <c r="D28" s="38">
        <v>69922.77</v>
      </c>
      <c r="E28" s="31"/>
    </row>
    <row r="29" spans="1:5" ht="15.6" customHeight="1" x14ac:dyDescent="0.25">
      <c r="A29" s="9" t="s">
        <v>26</v>
      </c>
      <c r="B29" s="38" t="s">
        <v>21</v>
      </c>
      <c r="C29" s="39" t="s">
        <v>21</v>
      </c>
      <c r="D29" s="38">
        <v>0</v>
      </c>
      <c r="E29" s="31"/>
    </row>
    <row r="30" spans="1:5" ht="15.6" customHeight="1" x14ac:dyDescent="0.25">
      <c r="A30" s="9" t="s">
        <v>27</v>
      </c>
      <c r="B30" s="38" t="s">
        <v>21</v>
      </c>
      <c r="C30" s="39">
        <v>39785.769999999997</v>
      </c>
      <c r="D30" s="38" t="s">
        <v>21</v>
      </c>
      <c r="E30" s="31"/>
    </row>
    <row r="31" spans="1:5" ht="15.6" customHeight="1" x14ac:dyDescent="0.25">
      <c r="A31" s="9" t="s">
        <v>28</v>
      </c>
      <c r="B31" s="38" t="s">
        <v>21</v>
      </c>
      <c r="C31" s="38" t="s">
        <v>21</v>
      </c>
      <c r="D31" s="38">
        <v>4627.8</v>
      </c>
      <c r="E31" s="34" t="s">
        <v>73</v>
      </c>
    </row>
    <row r="32" spans="1:5" ht="17.399999999999999" customHeight="1" x14ac:dyDescent="0.25">
      <c r="A32" s="17" t="s">
        <v>29</v>
      </c>
      <c r="B32" s="51" t="s">
        <v>21</v>
      </c>
      <c r="C32" s="52">
        <v>92273.8</v>
      </c>
      <c r="D32" s="51"/>
      <c r="E32" s="31" t="s">
        <v>74</v>
      </c>
    </row>
    <row r="33" spans="1:6" s="13" customFormat="1" ht="21" customHeight="1" x14ac:dyDescent="0.3">
      <c r="A33" s="18" t="s">
        <v>30</v>
      </c>
      <c r="B33" s="53">
        <v>1299601.6400000001</v>
      </c>
      <c r="C33" s="53">
        <v>1251354.21</v>
      </c>
      <c r="D33" s="54">
        <v>254857.57</v>
      </c>
      <c r="E33" s="32"/>
    </row>
    <row r="34" spans="1:6" ht="9.6" customHeight="1" x14ac:dyDescent="0.25">
      <c r="A34" s="3"/>
      <c r="B34" s="44"/>
      <c r="C34" s="44"/>
      <c r="D34" s="45"/>
      <c r="E34" s="31"/>
    </row>
    <row r="35" spans="1:6" x14ac:dyDescent="0.25">
      <c r="A35" s="19" t="s">
        <v>31</v>
      </c>
      <c r="B35" s="46"/>
      <c r="C35" s="46"/>
      <c r="D35" s="47"/>
      <c r="E35" s="31"/>
    </row>
    <row r="36" spans="1:6" ht="9" customHeight="1" x14ac:dyDescent="0.25">
      <c r="A36" s="8"/>
      <c r="B36" s="46"/>
      <c r="C36" s="46"/>
      <c r="D36" s="47"/>
      <c r="E36" s="31"/>
    </row>
    <row r="37" spans="1:6" x14ac:dyDescent="0.25">
      <c r="A37" s="8" t="s">
        <v>32</v>
      </c>
      <c r="B37" s="39">
        <v>122134.44000000003</v>
      </c>
      <c r="C37" s="39">
        <v>76375.640000000014</v>
      </c>
      <c r="D37" s="38">
        <v>45788.800000000003</v>
      </c>
      <c r="E37" s="31"/>
    </row>
    <row r="38" spans="1:6" s="20" customFormat="1" x14ac:dyDescent="0.25">
      <c r="A38" s="10" t="s">
        <v>33</v>
      </c>
      <c r="B38" s="61">
        <v>79453.700000000012</v>
      </c>
      <c r="C38" s="40">
        <v>44348.600000000006</v>
      </c>
      <c r="D38" s="41">
        <v>35105.1</v>
      </c>
      <c r="E38" s="35"/>
    </row>
    <row r="39" spans="1:6" s="20" customFormat="1" x14ac:dyDescent="0.25">
      <c r="A39" s="10" t="s">
        <v>34</v>
      </c>
      <c r="B39" s="40">
        <v>3.1</v>
      </c>
      <c r="C39" s="40">
        <v>3.1</v>
      </c>
      <c r="D39" s="41">
        <v>0</v>
      </c>
      <c r="E39" s="35"/>
      <c r="F39" s="27"/>
    </row>
    <row r="40" spans="1:6" s="20" customFormat="1" x14ac:dyDescent="0.25">
      <c r="A40" s="10" t="s">
        <v>35</v>
      </c>
      <c r="B40" s="40"/>
      <c r="C40" s="40"/>
      <c r="D40" s="41"/>
      <c r="E40" s="35"/>
    </row>
    <row r="41" spans="1:6" s="20" customFormat="1" x14ac:dyDescent="0.25">
      <c r="A41" s="10" t="s">
        <v>36</v>
      </c>
      <c r="B41" s="40">
        <v>4443.8</v>
      </c>
      <c r="C41" s="40">
        <v>4443.8</v>
      </c>
      <c r="D41" s="41"/>
      <c r="E41" s="35"/>
    </row>
    <row r="42" spans="1:6" s="20" customFormat="1" x14ac:dyDescent="0.25">
      <c r="A42" s="10" t="s">
        <v>37</v>
      </c>
      <c r="B42" s="40">
        <v>38233.840000000004</v>
      </c>
      <c r="C42" s="40">
        <v>27580.140000000003</v>
      </c>
      <c r="D42" s="41">
        <v>10683.7</v>
      </c>
      <c r="E42" s="36"/>
    </row>
    <row r="43" spans="1:6" s="20" customFormat="1" x14ac:dyDescent="0.25">
      <c r="A43" s="10" t="s">
        <v>38</v>
      </c>
      <c r="B43" s="40">
        <v>1537.7</v>
      </c>
      <c r="C43" s="40">
        <v>1537.7</v>
      </c>
      <c r="D43" s="41">
        <v>30</v>
      </c>
      <c r="E43" s="35"/>
    </row>
    <row r="44" spans="1:6" ht="14.4" customHeight="1" x14ac:dyDescent="0.25">
      <c r="A44" s="10"/>
      <c r="B44" s="39"/>
      <c r="C44" s="39"/>
      <c r="D44" s="38"/>
      <c r="E44" s="31"/>
    </row>
    <row r="45" spans="1:6" ht="14.4" customHeight="1" x14ac:dyDescent="0.25">
      <c r="A45" s="8" t="s">
        <v>39</v>
      </c>
      <c r="B45" s="39">
        <v>4597.8</v>
      </c>
      <c r="C45" s="39">
        <v>4597.8</v>
      </c>
      <c r="D45" s="39">
        <v>4597.8</v>
      </c>
      <c r="E45" s="31"/>
    </row>
    <row r="46" spans="1:6" x14ac:dyDescent="0.25">
      <c r="A46" s="10" t="s">
        <v>40</v>
      </c>
      <c r="B46" s="39">
        <v>4597.8</v>
      </c>
      <c r="C46" s="39">
        <v>4597.8</v>
      </c>
      <c r="D46" s="38">
        <v>4597.8</v>
      </c>
      <c r="E46" s="31"/>
    </row>
    <row r="47" spans="1:6" ht="12.6" customHeight="1" x14ac:dyDescent="0.25">
      <c r="A47" s="10"/>
      <c r="B47" s="39"/>
      <c r="C47" s="39"/>
      <c r="D47" s="38"/>
      <c r="E47" s="31"/>
    </row>
    <row r="48" spans="1:6" ht="25.2" customHeight="1" x14ac:dyDescent="0.25">
      <c r="A48" s="59" t="s">
        <v>41</v>
      </c>
      <c r="B48" s="39">
        <v>12148.9</v>
      </c>
      <c r="C48" s="39">
        <v>4874.7</v>
      </c>
      <c r="D48" s="38">
        <v>7274.2</v>
      </c>
      <c r="E48" s="31"/>
    </row>
    <row r="49" spans="1:5" ht="12.75" customHeight="1" x14ac:dyDescent="0.25">
      <c r="A49" s="8" t="s">
        <v>67</v>
      </c>
      <c r="B49" s="39">
        <v>73901.100000000006</v>
      </c>
      <c r="C49" s="39">
        <v>68828.600000000006</v>
      </c>
      <c r="D49" s="38">
        <v>30922.5</v>
      </c>
      <c r="E49" s="31"/>
    </row>
    <row r="50" spans="1:5" x14ac:dyDescent="0.25">
      <c r="A50" s="8" t="s">
        <v>64</v>
      </c>
      <c r="B50" s="39">
        <v>5471</v>
      </c>
      <c r="C50" s="39">
        <v>5471</v>
      </c>
      <c r="D50" s="38"/>
      <c r="E50" s="60"/>
    </row>
    <row r="51" spans="1:5" ht="5.4" customHeight="1" x14ac:dyDescent="0.25">
      <c r="A51" s="8"/>
      <c r="B51" s="39"/>
      <c r="C51" s="39"/>
      <c r="D51" s="38"/>
      <c r="E51" s="60"/>
    </row>
    <row r="52" spans="1:5" x14ac:dyDescent="0.25">
      <c r="A52" s="8" t="s">
        <v>42</v>
      </c>
      <c r="B52" s="39">
        <v>48882.999999999993</v>
      </c>
      <c r="C52" s="39">
        <v>13613.6</v>
      </c>
      <c r="D52" s="38">
        <v>41988.399999999994</v>
      </c>
      <c r="E52" s="31"/>
    </row>
    <row r="53" spans="1:5" s="20" customFormat="1" x14ac:dyDescent="0.25">
      <c r="A53" s="10" t="s">
        <v>43</v>
      </c>
      <c r="B53" s="40">
        <v>6719</v>
      </c>
      <c r="C53" s="40">
        <v>6719</v>
      </c>
      <c r="D53" s="41">
        <v>6719</v>
      </c>
      <c r="E53" s="35"/>
    </row>
    <row r="54" spans="1:5" s="20" customFormat="1" x14ac:dyDescent="0.25">
      <c r="A54" s="10" t="s">
        <v>44</v>
      </c>
      <c r="B54" s="40">
        <v>0</v>
      </c>
      <c r="C54" s="40">
        <v>0</v>
      </c>
      <c r="D54" s="41">
        <v>0</v>
      </c>
      <c r="E54" s="35"/>
    </row>
    <row r="55" spans="1:5" s="20" customFormat="1" x14ac:dyDescent="0.25">
      <c r="A55" s="10" t="s">
        <v>45</v>
      </c>
      <c r="B55" s="40">
        <v>42163.999999999993</v>
      </c>
      <c r="C55" s="40">
        <v>6894.6</v>
      </c>
      <c r="D55" s="41">
        <v>35269.399999999994</v>
      </c>
      <c r="E55" s="35"/>
    </row>
    <row r="56" spans="1:5" s="20" customFormat="1" x14ac:dyDescent="0.25">
      <c r="A56" s="10" t="s">
        <v>46</v>
      </c>
      <c r="B56" s="40">
        <v>0</v>
      </c>
      <c r="C56" s="40">
        <v>0</v>
      </c>
      <c r="D56" s="41">
        <v>0</v>
      </c>
      <c r="E56" s="35"/>
    </row>
    <row r="57" spans="1:5" ht="9" customHeight="1" x14ac:dyDescent="0.25">
      <c r="A57" s="10"/>
      <c r="B57" s="39"/>
      <c r="C57" s="39"/>
      <c r="D57" s="38"/>
      <c r="E57" s="31"/>
    </row>
    <row r="58" spans="1:5" x14ac:dyDescent="0.25">
      <c r="A58" s="8" t="s">
        <v>47</v>
      </c>
      <c r="B58" s="39">
        <v>804523.60000000009</v>
      </c>
      <c r="C58" s="39">
        <v>804523.60000000009</v>
      </c>
      <c r="D58" s="38">
        <v>0</v>
      </c>
      <c r="E58" s="31"/>
    </row>
    <row r="59" spans="1:5" s="20" customFormat="1" x14ac:dyDescent="0.25">
      <c r="A59" s="10" t="s">
        <v>48</v>
      </c>
      <c r="B59" s="40">
        <v>787529.82000000007</v>
      </c>
      <c r="C59" s="40">
        <v>787529.82000000007</v>
      </c>
      <c r="D59" s="41"/>
      <c r="E59" s="35"/>
    </row>
    <row r="60" spans="1:5" s="20" customFormat="1" x14ac:dyDescent="0.25">
      <c r="A60" s="10" t="s">
        <v>79</v>
      </c>
      <c r="B60" s="40">
        <v>5166.5999999999995</v>
      </c>
      <c r="C60" s="40">
        <v>5166.5999999999995</v>
      </c>
      <c r="D60" s="41"/>
      <c r="E60" s="35"/>
    </row>
    <row r="61" spans="1:5" s="20" customFormat="1" x14ac:dyDescent="0.25">
      <c r="A61" s="10" t="s">
        <v>78</v>
      </c>
      <c r="B61" s="40">
        <v>11827.18</v>
      </c>
      <c r="C61" s="40">
        <v>11827.18</v>
      </c>
      <c r="D61" s="41"/>
      <c r="E61" s="35"/>
    </row>
    <row r="62" spans="1:5" ht="11.4" customHeight="1" x14ac:dyDescent="0.25">
      <c r="A62" s="10"/>
      <c r="B62" s="39"/>
      <c r="C62" s="39"/>
      <c r="D62" s="38"/>
      <c r="E62" s="31"/>
    </row>
    <row r="63" spans="1:5" x14ac:dyDescent="0.25">
      <c r="A63" s="11" t="s">
        <v>62</v>
      </c>
      <c r="B63" s="39">
        <v>130836.49999999999</v>
      </c>
      <c r="C63" s="39">
        <v>110036.5</v>
      </c>
      <c r="D63" s="38">
        <v>80504.800000000003</v>
      </c>
      <c r="E63" s="31"/>
    </row>
    <row r="64" spans="1:5" ht="11.25" customHeight="1" x14ac:dyDescent="0.25">
      <c r="A64" s="8" t="s">
        <v>61</v>
      </c>
      <c r="B64" s="39"/>
      <c r="C64" s="39"/>
      <c r="D64" s="38">
        <v>59704.800000000003</v>
      </c>
      <c r="E64" s="31"/>
    </row>
    <row r="65" spans="1:6" x14ac:dyDescent="0.25">
      <c r="A65" s="8" t="s">
        <v>49</v>
      </c>
      <c r="B65" s="39"/>
      <c r="C65" s="39"/>
      <c r="D65" s="38"/>
      <c r="E65" s="31"/>
    </row>
    <row r="66" spans="1:6" ht="26.4" x14ac:dyDescent="0.25">
      <c r="A66" s="58" t="s">
        <v>65</v>
      </c>
      <c r="B66" s="39">
        <v>950.7</v>
      </c>
      <c r="C66" s="39">
        <v>950.7</v>
      </c>
      <c r="D66" s="38"/>
      <c r="E66" s="31"/>
    </row>
    <row r="67" spans="1:6" ht="15.6" customHeight="1" x14ac:dyDescent="0.25">
      <c r="A67" s="10"/>
      <c r="B67" s="39"/>
      <c r="C67" s="39"/>
      <c r="D67" s="38"/>
      <c r="E67" s="31"/>
    </row>
    <row r="68" spans="1:6" x14ac:dyDescent="0.25">
      <c r="A68" s="8" t="s">
        <v>50</v>
      </c>
      <c r="B68" s="39">
        <v>48655.5</v>
      </c>
      <c r="C68" s="39">
        <v>48095.5</v>
      </c>
      <c r="D68" s="38">
        <v>560</v>
      </c>
      <c r="E68" s="31"/>
    </row>
    <row r="69" spans="1:6" ht="13.2" customHeight="1" x14ac:dyDescent="0.25">
      <c r="A69" s="8"/>
      <c r="B69" s="39"/>
      <c r="C69" s="39"/>
      <c r="D69" s="38"/>
      <c r="E69" s="31"/>
    </row>
    <row r="70" spans="1:6" x14ac:dyDescent="0.25">
      <c r="A70" s="8" t="s">
        <v>51</v>
      </c>
      <c r="B70" s="39">
        <v>42620.9</v>
      </c>
      <c r="C70" s="39">
        <v>42620.9</v>
      </c>
      <c r="D70" s="38">
        <v>0</v>
      </c>
      <c r="E70" s="31"/>
    </row>
    <row r="71" spans="1:6" ht="7.2" customHeight="1" x14ac:dyDescent="0.25">
      <c r="A71" s="8"/>
      <c r="B71" s="39"/>
      <c r="C71" s="39"/>
      <c r="D71" s="38"/>
      <c r="E71" s="31"/>
    </row>
    <row r="72" spans="1:6" x14ac:dyDescent="0.25">
      <c r="A72" s="8" t="s">
        <v>52</v>
      </c>
      <c r="B72" s="39"/>
      <c r="C72" s="39"/>
      <c r="D72" s="38"/>
      <c r="E72" s="31"/>
    </row>
    <row r="73" spans="1:6" ht="7.2" customHeight="1" x14ac:dyDescent="0.25">
      <c r="A73" s="8"/>
      <c r="B73" s="39"/>
      <c r="C73" s="39"/>
      <c r="D73" s="38"/>
      <c r="E73" s="31"/>
    </row>
    <row r="74" spans="1:6" x14ac:dyDescent="0.25">
      <c r="A74" s="8" t="s">
        <v>53</v>
      </c>
      <c r="B74" s="39"/>
      <c r="C74" s="39"/>
      <c r="D74" s="38"/>
      <c r="E74" s="31"/>
    </row>
    <row r="75" spans="1:6" ht="7.2" customHeight="1" x14ac:dyDescent="0.25">
      <c r="A75" s="8"/>
      <c r="B75" s="39"/>
      <c r="C75" s="39"/>
      <c r="D75" s="38"/>
      <c r="E75" s="31"/>
    </row>
    <row r="76" spans="1:6" x14ac:dyDescent="0.25">
      <c r="A76" s="8" t="s">
        <v>68</v>
      </c>
      <c r="B76" s="39">
        <v>4878.2000000000007</v>
      </c>
      <c r="C76" s="39">
        <v>71365.67</v>
      </c>
      <c r="D76" s="38">
        <v>43221.07</v>
      </c>
      <c r="E76" s="31"/>
    </row>
    <row r="77" spans="1:6" s="20" customFormat="1" ht="16.2" customHeight="1" x14ac:dyDescent="0.25">
      <c r="A77" s="10" t="s">
        <v>54</v>
      </c>
      <c r="B77" s="40">
        <v>4878.2000000000007</v>
      </c>
      <c r="C77" s="40">
        <v>1442.9</v>
      </c>
      <c r="D77" s="41">
        <v>3435.3</v>
      </c>
      <c r="E77" s="35"/>
    </row>
    <row r="78" spans="1:6" s="20" customFormat="1" x14ac:dyDescent="0.25">
      <c r="A78" s="10" t="s">
        <v>75</v>
      </c>
      <c r="B78" s="39" t="s">
        <v>21</v>
      </c>
      <c r="C78" s="40">
        <v>69922.77</v>
      </c>
      <c r="D78" s="38" t="s">
        <v>21</v>
      </c>
      <c r="E78" s="31"/>
    </row>
    <row r="79" spans="1:6" s="20" customFormat="1" x14ac:dyDescent="0.25">
      <c r="A79" s="10" t="s">
        <v>55</v>
      </c>
      <c r="B79" s="39" t="s">
        <v>21</v>
      </c>
      <c r="C79" s="40"/>
      <c r="D79" s="38" t="s">
        <v>21</v>
      </c>
      <c r="E79" s="31"/>
    </row>
    <row r="80" spans="1:6" s="20" customFormat="1" x14ac:dyDescent="0.25">
      <c r="A80" s="10" t="s">
        <v>69</v>
      </c>
      <c r="B80" s="39" t="s">
        <v>21</v>
      </c>
      <c r="C80" s="39" t="s">
        <v>21</v>
      </c>
      <c r="D80" s="38">
        <v>39785.769999999997</v>
      </c>
      <c r="E80" s="31"/>
      <c r="F80" s="20" t="s">
        <v>66</v>
      </c>
    </row>
    <row r="81" spans="1:5" s="22" customFormat="1" ht="19.95" customHeight="1" x14ac:dyDescent="0.3">
      <c r="A81" s="21" t="s">
        <v>56</v>
      </c>
      <c r="B81" s="53">
        <v>1299601.6399999999</v>
      </c>
      <c r="C81" s="53">
        <v>1251354.21</v>
      </c>
      <c r="D81" s="53">
        <v>254857.57</v>
      </c>
      <c r="E81" s="37"/>
    </row>
    <row r="82" spans="1:5" ht="8.4" customHeight="1" x14ac:dyDescent="0.25">
      <c r="A82" s="8"/>
      <c r="B82" s="26"/>
      <c r="C82" s="26"/>
      <c r="D82" s="47"/>
      <c r="E82" s="31"/>
    </row>
    <row r="83" spans="1:5" s="15" customFormat="1" x14ac:dyDescent="0.25">
      <c r="A83" s="23" t="s">
        <v>57</v>
      </c>
      <c r="B83" s="62">
        <v>0</v>
      </c>
      <c r="C83" s="62">
        <v>0</v>
      </c>
      <c r="D83" s="62">
        <v>0</v>
      </c>
      <c r="E83" s="33"/>
    </row>
    <row r="84" spans="1:5" ht="3.6" customHeight="1" x14ac:dyDescent="0.25"/>
    <row r="85" spans="1:5" x14ac:dyDescent="0.25">
      <c r="A85" s="24" t="s">
        <v>59</v>
      </c>
    </row>
  </sheetData>
  <mergeCells count="4">
    <mergeCell ref="A1:C1"/>
    <mergeCell ref="A2:C2"/>
    <mergeCell ref="A3:D3"/>
    <mergeCell ref="C5:D5"/>
  </mergeCells>
  <printOptions horizontalCentered="1" gridLines="1"/>
  <pageMargins left="0" right="0" top="0.15748031496062992" bottom="0.42" header="0.15748031496062992" footer="0.15748031496062992"/>
  <pageSetup paperSize="9" scale="73" orientation="portrait" r:id="rId1"/>
  <headerFooter alignWithMargins="0">
    <oddFooter>&amp;L&amp;Z&amp;F-&amp;A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2024</vt:lpstr>
      <vt:lpstr>2025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Ilnar.Gaffarov</dc:creator>
  <cp:lastModifiedBy>Эльвира Марданова</cp:lastModifiedBy>
  <cp:lastPrinted>2022-11-29T05:38:22Z</cp:lastPrinted>
  <dcterms:created xsi:type="dcterms:W3CDTF">2010-11-17T11:29:02Z</dcterms:created>
  <dcterms:modified xsi:type="dcterms:W3CDTF">2023-02-28T08:45:37Z</dcterms:modified>
</cp:coreProperties>
</file>